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46" activeTab="0"/>
  </bookViews>
  <sheets>
    <sheet name="rekapitulacija" sheetId="1" r:id="rId1"/>
    <sheet name="1. Fekalna" sheetId="2" r:id="rId2"/>
    <sheet name="2. Vodovod" sheetId="3" r:id="rId3"/>
    <sheet name="3.1 Cesta A" sheetId="4" r:id="rId4"/>
    <sheet name="3.2 Cesta B" sheetId="5" r:id="rId5"/>
    <sheet name="3.3 Cesta C" sheetId="6" r:id="rId6"/>
    <sheet name="3.4 Cesta D" sheetId="7" r:id="rId7"/>
    <sheet name="3.5 Cesta D1 in D2" sheetId="8" r:id="rId8"/>
    <sheet name="3.6 Cesta E" sheetId="9" r:id="rId9"/>
    <sheet name="3.7 Cesta F" sheetId="10" r:id="rId10"/>
  </sheets>
  <definedNames>
    <definedName name="Excel_BuiltIn_Print_Area">#REF!</definedName>
    <definedName name="Excel_BuiltIn_Print_Area1">#REF!</definedName>
    <definedName name="Excel_BuiltIn_Print_Area10">#REF!</definedName>
    <definedName name="Excel_BuiltIn_Print_Area11">#REF!</definedName>
    <definedName name="Excel_BuiltIn_Print_Area12">#REF!</definedName>
    <definedName name="Excel_BuiltIn_Print_Area14">#REF!</definedName>
    <definedName name="Excel_BuiltIn_Print_Area15">#REF!</definedName>
    <definedName name="Excel_BuiltIn_Print_Area16">#REF!</definedName>
    <definedName name="Excel_BuiltIn_Print_Area2">#REF!</definedName>
    <definedName name="Excel_BuiltIn_Print_Area3">#REF!</definedName>
    <definedName name="Excel_BuiltIn_Print_Area4">#REF!</definedName>
    <definedName name="Excel_BuiltIn_Print_Area5">#REF!</definedName>
    <definedName name="Excel_BuiltIn_Print_Area6">#REF!</definedName>
    <definedName name="Excel_BuiltIn_Print_Area7">#REF!</definedName>
    <definedName name="Excel_BuiltIn_Print_Area8">#REF!</definedName>
    <definedName name="Excel_BuiltIn_Print_Area9">#REF!</definedName>
    <definedName name="Excel_BuiltIn_Print_Titles">#REF!</definedName>
    <definedName name="Excel_BuiltIn_Print_Titles1">#REF!</definedName>
    <definedName name="Excel_BuiltIn_Print_Titles10">#REF!</definedName>
    <definedName name="Excel_BuiltIn_Print_Titles11">#REF!</definedName>
    <definedName name="Excel_BuiltIn_Print_Titles13">#REF!</definedName>
    <definedName name="Excel_BuiltIn_Print_Titles14">#REF!</definedName>
    <definedName name="Excel_BuiltIn_Print_Titles15">#REF!</definedName>
    <definedName name="Excel_BuiltIn_Print_Titles2">#REF!</definedName>
    <definedName name="Excel_BuiltIn_Print_Titles3">#REF!</definedName>
    <definedName name="Excel_BuiltIn_Print_Titles4">#REF!</definedName>
    <definedName name="Excel_BuiltIn_Print_Titles5">#REF!</definedName>
    <definedName name="Excel_BuiltIn_Print_Titles6">#REF!</definedName>
    <definedName name="Excel_BuiltIn_Print_Titles7">#REF!</definedName>
    <definedName name="Excel_BuiltIn_Print_Titles8">#REF!</definedName>
    <definedName name="Excel_BuiltIn_Print_Titles9">#REF!</definedName>
    <definedName name="_xlnm.Print_Area" localSheetId="1">'1. Fekalna'!$A$1:$F$160</definedName>
    <definedName name="_xlnm.Print_Area" localSheetId="2">'2. Vodovod'!$A$1:$F$204</definedName>
    <definedName name="_xlnm.Print_Area" localSheetId="3">'3.1 Cesta A'!$B$1:$G$257</definedName>
    <definedName name="_xlnm.Print_Area" localSheetId="4">'3.2 Cesta B'!$B$1:$G$176</definedName>
    <definedName name="_xlnm.Print_Area" localSheetId="5">'3.3 Cesta C'!$B$1:$G$169</definedName>
    <definedName name="_xlnm.Print_Area" localSheetId="6">'3.4 Cesta D'!$B$1:$G$121</definedName>
    <definedName name="_xlnm.Print_Area" localSheetId="7">'3.5 Cesta D1 in D2'!$B$1:$G$101</definedName>
    <definedName name="_xlnm.Print_Area" localSheetId="8">'3.6 Cesta E'!$B$1:$G$137</definedName>
    <definedName name="_xlnm.Print_Area" localSheetId="9">'3.7 Cesta F'!$B$1:$G$123</definedName>
    <definedName name="_xlnm.Print_Area" localSheetId="0">'rekapitulacija'!$A$1:$F$31</definedName>
    <definedName name="_xlnm.Print_Titles" localSheetId="3">'3.1 Cesta A'!$19:$21</definedName>
    <definedName name="_xlnm.Print_Titles" localSheetId="4">'3.2 Cesta B'!$18:$20</definedName>
    <definedName name="_xlnm.Print_Titles" localSheetId="5">'3.3 Cesta C'!$18:$20</definedName>
    <definedName name="_xlnm.Print_Titles" localSheetId="6">'3.4 Cesta D'!$18:$20</definedName>
    <definedName name="_xlnm.Print_Titles" localSheetId="7">'3.5 Cesta D1 in D2'!$18:$20</definedName>
    <definedName name="_xlnm.Print_Titles" localSheetId="8">'3.6 Cesta E'!$18:$20</definedName>
    <definedName name="_xlnm.Print_Titles" localSheetId="9">'3.7 Cesta F'!$18:$20</definedName>
    <definedName name="Z_C58CD6A0_EAC1_48E3_9BFB_26AA4E9A6603_.wvu.PrintArea">#REF!</definedName>
    <definedName name="Z_C58CD6A0_EAC1_48E3_9BFB_26AA4E9A6603_.wvu.PrintArea_1">#REF!</definedName>
    <definedName name="Z_C58CD6A0_EAC1_48E3_9BFB_26AA4E9A6603_.wvu.PrintArea_10">#REF!</definedName>
    <definedName name="Z_C58CD6A0_EAC1_48E3_9BFB_26AA4E9A6603_.wvu.PrintArea_11">#REF!</definedName>
    <definedName name="Z_C58CD6A0_EAC1_48E3_9BFB_26AA4E9A6603_.wvu.PrintArea_12" localSheetId="4">'3.2 Cesta B'!$B$1:$G$167</definedName>
    <definedName name="Z_C58CD6A0_EAC1_48E3_9BFB_26AA4E9A6603_.wvu.PrintArea_12" localSheetId="5">'3.3 Cesta C'!$B$1:$G$160</definedName>
    <definedName name="Z_C58CD6A0_EAC1_48E3_9BFB_26AA4E9A6603_.wvu.PrintArea_12" localSheetId="6">'3.4 Cesta D'!$B$1:$G$112</definedName>
    <definedName name="Z_C58CD6A0_EAC1_48E3_9BFB_26AA4E9A6603_.wvu.PrintArea_12" localSheetId="7">'3.5 Cesta D1 in D2'!$B$1:$G$92</definedName>
    <definedName name="Z_C58CD6A0_EAC1_48E3_9BFB_26AA4E9A6603_.wvu.PrintArea_12" localSheetId="8">'3.6 Cesta E'!$B$1:$G$128</definedName>
    <definedName name="Z_C58CD6A0_EAC1_48E3_9BFB_26AA4E9A6603_.wvu.PrintArea_12" localSheetId="9">'3.7 Cesta F'!$B$1:$G$114</definedName>
    <definedName name="Z_C58CD6A0_EAC1_48E3_9BFB_26AA4E9A6603_.wvu.PrintArea_12">'3.1 Cesta A'!$B$1:$G$246</definedName>
    <definedName name="Z_C58CD6A0_EAC1_48E3_9BFB_26AA4E9A6603_.wvu.PrintArea_13">#REF!</definedName>
    <definedName name="Z_C58CD6A0_EAC1_48E3_9BFB_26AA4E9A6603_.wvu.PrintArea_14">#REF!</definedName>
    <definedName name="Z_C58CD6A0_EAC1_48E3_9BFB_26AA4E9A6603_.wvu.PrintArea_15">#REF!</definedName>
    <definedName name="Z_C58CD6A0_EAC1_48E3_9BFB_26AA4E9A6603_.wvu.PrintArea_2">#REF!</definedName>
    <definedName name="Z_C58CD6A0_EAC1_48E3_9BFB_26AA4E9A6603_.wvu.PrintArea_3">#REF!</definedName>
    <definedName name="Z_C58CD6A0_EAC1_48E3_9BFB_26AA4E9A6603_.wvu.PrintArea_4">#REF!</definedName>
    <definedName name="Z_C58CD6A0_EAC1_48E3_9BFB_26AA4E9A6603_.wvu.PrintArea_5">#REF!</definedName>
    <definedName name="Z_C58CD6A0_EAC1_48E3_9BFB_26AA4E9A6603_.wvu.PrintArea_6">#REF!</definedName>
    <definedName name="Z_C58CD6A0_EAC1_48E3_9BFB_26AA4E9A6603_.wvu.PrintArea_7">#REF!</definedName>
    <definedName name="Z_C58CD6A0_EAC1_48E3_9BFB_26AA4E9A6603_.wvu.PrintArea_8">#REF!</definedName>
    <definedName name="Z_C58CD6A0_EAC1_48E3_9BFB_26AA4E9A6603_.wvu.PrintArea_9">#REF!</definedName>
    <definedName name="Z_C58CD6A0_EAC1_48E3_9BFB_26AA4E9A6603_.wvu.PrintTitles">#REF!</definedName>
    <definedName name="Z_C58CD6A0_EAC1_48E3_9BFB_26AA4E9A6603_.wvu.PrintTitles_1">#REF!</definedName>
    <definedName name="Z_C58CD6A0_EAC1_48E3_9BFB_26AA4E9A6603_.wvu.PrintTitles_10">#REF!</definedName>
    <definedName name="Z_C58CD6A0_EAC1_48E3_9BFB_26AA4E9A6603_.wvu.PrintTitles_11">#REF!</definedName>
    <definedName name="Z_C58CD6A0_EAC1_48E3_9BFB_26AA4E9A6603_.wvu.PrintTitles_12" localSheetId="4">'3.2 Cesta B'!$18:$20</definedName>
    <definedName name="Z_C58CD6A0_EAC1_48E3_9BFB_26AA4E9A6603_.wvu.PrintTitles_12" localSheetId="5">'3.3 Cesta C'!$18:$20</definedName>
    <definedName name="Z_C58CD6A0_EAC1_48E3_9BFB_26AA4E9A6603_.wvu.PrintTitles_12" localSheetId="6">'3.4 Cesta D'!$18:$20</definedName>
    <definedName name="Z_C58CD6A0_EAC1_48E3_9BFB_26AA4E9A6603_.wvu.PrintTitles_12" localSheetId="7">'3.5 Cesta D1 in D2'!$18:$20</definedName>
    <definedName name="Z_C58CD6A0_EAC1_48E3_9BFB_26AA4E9A6603_.wvu.PrintTitles_12" localSheetId="8">'3.6 Cesta E'!$18:$20</definedName>
    <definedName name="Z_C58CD6A0_EAC1_48E3_9BFB_26AA4E9A6603_.wvu.PrintTitles_12" localSheetId="9">'3.7 Cesta F'!$18:$20</definedName>
    <definedName name="Z_C58CD6A0_EAC1_48E3_9BFB_26AA4E9A6603_.wvu.PrintTitles_12">'3.1 Cesta A'!$19:$21</definedName>
    <definedName name="Z_C58CD6A0_EAC1_48E3_9BFB_26AA4E9A6603_.wvu.PrintTitles_13">#REF!</definedName>
    <definedName name="Z_C58CD6A0_EAC1_48E3_9BFB_26AA4E9A6603_.wvu.PrintTitles_14">#REF!</definedName>
    <definedName name="Z_C58CD6A0_EAC1_48E3_9BFB_26AA4E9A6603_.wvu.PrintTitles_15">#REF!</definedName>
    <definedName name="Z_C58CD6A0_EAC1_48E3_9BFB_26AA4E9A6603_.wvu.PrintTitles_2">#REF!</definedName>
    <definedName name="Z_C58CD6A0_EAC1_48E3_9BFB_26AA4E9A6603_.wvu.PrintTitles_3">#REF!</definedName>
    <definedName name="Z_C58CD6A0_EAC1_48E3_9BFB_26AA4E9A6603_.wvu.PrintTitles_4">#REF!</definedName>
    <definedName name="Z_C58CD6A0_EAC1_48E3_9BFB_26AA4E9A6603_.wvu.PrintTitles_5">#REF!</definedName>
    <definedName name="Z_C58CD6A0_EAC1_48E3_9BFB_26AA4E9A6603_.wvu.PrintTitles_6">#REF!</definedName>
    <definedName name="Z_C58CD6A0_EAC1_48E3_9BFB_26AA4E9A6603_.wvu.PrintTitles_7">#REF!</definedName>
    <definedName name="Z_C58CD6A0_EAC1_48E3_9BFB_26AA4E9A6603_.wvu.PrintTitles_8">#REF!</definedName>
    <definedName name="Z_C58CD6A0_EAC1_48E3_9BFB_26AA4E9A6603_.wvu.PrintTitles_9">#REF!</definedName>
    <definedName name="Z_CFA3FBB1_F89E_46B5_B56D_247DB595A91A_.wvu.PrintArea">#REF!</definedName>
    <definedName name="Z_CFA3FBB1_F89E_46B5_B56D_247DB595A91A_.wvu.PrintArea_1">#REF!</definedName>
    <definedName name="Z_CFA3FBB1_F89E_46B5_B56D_247DB595A91A_.wvu.PrintArea_10">#REF!</definedName>
    <definedName name="Z_CFA3FBB1_F89E_46B5_B56D_247DB595A91A_.wvu.PrintArea_11">#REF!</definedName>
    <definedName name="Z_CFA3FBB1_F89E_46B5_B56D_247DB595A91A_.wvu.PrintArea_12" localSheetId="4">'3.2 Cesta B'!$B$1:$G$167</definedName>
    <definedName name="Z_CFA3FBB1_F89E_46B5_B56D_247DB595A91A_.wvu.PrintArea_12" localSheetId="5">'3.3 Cesta C'!$B$1:$G$160</definedName>
    <definedName name="Z_CFA3FBB1_F89E_46B5_B56D_247DB595A91A_.wvu.PrintArea_12" localSheetId="6">'3.4 Cesta D'!$B$1:$G$112</definedName>
    <definedName name="Z_CFA3FBB1_F89E_46B5_B56D_247DB595A91A_.wvu.PrintArea_12" localSheetId="7">'3.5 Cesta D1 in D2'!$B$1:$G$92</definedName>
    <definedName name="Z_CFA3FBB1_F89E_46B5_B56D_247DB595A91A_.wvu.PrintArea_12" localSheetId="8">'3.6 Cesta E'!$B$1:$G$128</definedName>
    <definedName name="Z_CFA3FBB1_F89E_46B5_B56D_247DB595A91A_.wvu.PrintArea_12" localSheetId="9">'3.7 Cesta F'!$B$1:$G$114</definedName>
    <definedName name="Z_CFA3FBB1_F89E_46B5_B56D_247DB595A91A_.wvu.PrintArea_12">'3.1 Cesta A'!$B$1:$G$246</definedName>
    <definedName name="Z_CFA3FBB1_F89E_46B5_B56D_247DB595A91A_.wvu.PrintArea_13">#REF!</definedName>
    <definedName name="Z_CFA3FBB1_F89E_46B5_B56D_247DB595A91A_.wvu.PrintArea_14">#REF!</definedName>
    <definedName name="Z_CFA3FBB1_F89E_46B5_B56D_247DB595A91A_.wvu.PrintArea_15">#REF!</definedName>
    <definedName name="Z_CFA3FBB1_F89E_46B5_B56D_247DB595A91A_.wvu.PrintArea_2">#REF!</definedName>
    <definedName name="Z_CFA3FBB1_F89E_46B5_B56D_247DB595A91A_.wvu.PrintArea_3">#REF!</definedName>
    <definedName name="Z_CFA3FBB1_F89E_46B5_B56D_247DB595A91A_.wvu.PrintArea_4">#REF!</definedName>
    <definedName name="Z_CFA3FBB1_F89E_46B5_B56D_247DB595A91A_.wvu.PrintArea_5">#REF!</definedName>
    <definedName name="Z_CFA3FBB1_F89E_46B5_B56D_247DB595A91A_.wvu.PrintArea_6">#REF!</definedName>
    <definedName name="Z_CFA3FBB1_F89E_46B5_B56D_247DB595A91A_.wvu.PrintArea_7">#REF!</definedName>
    <definedName name="Z_CFA3FBB1_F89E_46B5_B56D_247DB595A91A_.wvu.PrintArea_8">#REF!</definedName>
    <definedName name="Z_CFA3FBB1_F89E_46B5_B56D_247DB595A91A_.wvu.PrintArea_9">#REF!</definedName>
    <definedName name="Z_CFA3FBB1_F89E_46B5_B56D_247DB595A91A_.wvu.PrintTitles">#REF!</definedName>
    <definedName name="Z_CFA3FBB1_F89E_46B5_B56D_247DB595A91A_.wvu.PrintTitles_1">#REF!</definedName>
    <definedName name="Z_CFA3FBB1_F89E_46B5_B56D_247DB595A91A_.wvu.PrintTitles_10">#REF!</definedName>
    <definedName name="Z_CFA3FBB1_F89E_46B5_B56D_247DB595A91A_.wvu.PrintTitles_11">#REF!</definedName>
    <definedName name="Z_CFA3FBB1_F89E_46B5_B56D_247DB595A91A_.wvu.PrintTitles_12" localSheetId="4">'3.2 Cesta B'!$18:$20</definedName>
    <definedName name="Z_CFA3FBB1_F89E_46B5_B56D_247DB595A91A_.wvu.PrintTitles_12" localSheetId="5">'3.3 Cesta C'!$18:$20</definedName>
    <definedName name="Z_CFA3FBB1_F89E_46B5_B56D_247DB595A91A_.wvu.PrintTitles_12" localSheetId="6">'3.4 Cesta D'!$18:$20</definedName>
    <definedName name="Z_CFA3FBB1_F89E_46B5_B56D_247DB595A91A_.wvu.PrintTitles_12" localSheetId="7">'3.5 Cesta D1 in D2'!$18:$20</definedName>
    <definedName name="Z_CFA3FBB1_F89E_46B5_B56D_247DB595A91A_.wvu.PrintTitles_12" localSheetId="8">'3.6 Cesta E'!$18:$20</definedName>
    <definedName name="Z_CFA3FBB1_F89E_46B5_B56D_247DB595A91A_.wvu.PrintTitles_12" localSheetId="9">'3.7 Cesta F'!$18:$20</definedName>
    <definedName name="Z_CFA3FBB1_F89E_46B5_B56D_247DB595A91A_.wvu.PrintTitles_12">'3.1 Cesta A'!$19:$21</definedName>
    <definedName name="Z_CFA3FBB1_F89E_46B5_B56D_247DB595A91A_.wvu.PrintTitles_13">#REF!</definedName>
    <definedName name="Z_CFA3FBB1_F89E_46B5_B56D_247DB595A91A_.wvu.PrintTitles_14">#REF!</definedName>
    <definedName name="Z_CFA3FBB1_F89E_46B5_B56D_247DB595A91A_.wvu.PrintTitles_15">#REF!</definedName>
    <definedName name="Z_CFA3FBB1_F89E_46B5_B56D_247DB595A91A_.wvu.PrintTitles_2">#REF!</definedName>
    <definedName name="Z_CFA3FBB1_F89E_46B5_B56D_247DB595A91A_.wvu.PrintTitles_3">#REF!</definedName>
    <definedName name="Z_CFA3FBB1_F89E_46B5_B56D_247DB595A91A_.wvu.PrintTitles_4">#REF!</definedName>
    <definedName name="Z_CFA3FBB1_F89E_46B5_B56D_247DB595A91A_.wvu.PrintTitles_5">#REF!</definedName>
    <definedName name="Z_CFA3FBB1_F89E_46B5_B56D_247DB595A91A_.wvu.PrintTitles_6">#REF!</definedName>
    <definedName name="Z_CFA3FBB1_F89E_46B5_B56D_247DB595A91A_.wvu.PrintTitles_7">#REF!</definedName>
    <definedName name="Z_CFA3FBB1_F89E_46B5_B56D_247DB595A91A_.wvu.PrintTitles_8">#REF!</definedName>
    <definedName name="Z_CFA3FBB1_F89E_46B5_B56D_247DB595A91A_.wvu.PrintTitles_9">#REF!</definedName>
  </definedNames>
  <calcPr fullCalcOnLoad="1" fullPrecision="0"/>
</workbook>
</file>

<file path=xl/sharedStrings.xml><?xml version="1.0" encoding="utf-8"?>
<sst xmlns="http://schemas.openxmlformats.org/spreadsheetml/2006/main" count="1946" uniqueCount="995">
  <si>
    <t xml:space="preserve">Rezanje spojnic v obstoječi asfalt.                                                                                                                                                                                                                           </t>
  </si>
  <si>
    <t xml:space="preserve">Rušenje asfalta debeline 15-20 cm z odvozom v stalno      deponijo do 10,00 km.                                                                                                                                                                                                 </t>
  </si>
  <si>
    <t xml:space="preserve">Rušenje asfalta debeline 6-10 cm na uvozih (L=1.5-3m) z odvozom v stalno deponijo do 10,00 km.                                                                                                                                                                                                 </t>
  </si>
  <si>
    <t xml:space="preserve">Rušenje betonske plošče deb. 20 cm z odvozom v stalno      deponijo do 10,00 km.                                                                                                                                                                                                 </t>
  </si>
  <si>
    <t xml:space="preserve">Rušenje  betonske mulde deb. 12-15 cm, širine 30-50 cm z odvozom v stalno deponijo do 10,00 km.                                                                                                                                                                                                 </t>
  </si>
  <si>
    <t xml:space="preserve">Rušenje  betonske kinete širine 10-15 cm  z odvozom v stalno      deponijo do 10,00 km.                                                                                                                                                                                                 </t>
  </si>
  <si>
    <t xml:space="preserve">Kompletno rušenje peskolovov iz BC cevi fi50 cm h=1.00-1.50m z odvozom v deponijo ter demontažo in čiščenje LTŽ rešetke za ponovno uporabo.                                                                                                                                                                                         </t>
  </si>
  <si>
    <t xml:space="preserve">Pregled in čiščenje obstoječih cevi fi 200                                                    </t>
  </si>
  <si>
    <t xml:space="preserve">Pregled in čiščenje obstoječih cevi fi 250                                                    </t>
  </si>
  <si>
    <t xml:space="preserve">Čiščenje in obdelava sten obstoječih jaškov/peskolovov s fino cementno malto                                                     </t>
  </si>
  <si>
    <t xml:space="preserve"> Izdelava novega priključka fi 16 cm na obst.     jašek.                                                                                                                                                                                                                </t>
  </si>
  <si>
    <t xml:space="preserve">PRIPRAVLJALNA IN RUŠITVENA DELA  </t>
  </si>
  <si>
    <t xml:space="preserve"> Rušenje  betona povp. deb. 13 cm z odvozom v stalno      deponijo do 10,00 km.                                                                                                                                                                                                 </t>
  </si>
  <si>
    <t>3.2.2.1</t>
  </si>
  <si>
    <t>3.2.2.2</t>
  </si>
  <si>
    <t>3.2.2.3</t>
  </si>
  <si>
    <t>3.2.2.4</t>
  </si>
  <si>
    <t>3.2.2.5</t>
  </si>
  <si>
    <t>3.2.3.1</t>
  </si>
  <si>
    <t>3.2.3.2</t>
  </si>
  <si>
    <t>3.2.3.3</t>
  </si>
  <si>
    <t>3.2.3.4</t>
  </si>
  <si>
    <t>3.2.3.5</t>
  </si>
  <si>
    <t>3.2.3.6</t>
  </si>
  <si>
    <t>3.2.3.7</t>
  </si>
  <si>
    <t>3.2.4.1</t>
  </si>
  <si>
    <t>3.2.4.2</t>
  </si>
  <si>
    <t>3.2.4.3</t>
  </si>
  <si>
    <t>3.2.4.4</t>
  </si>
  <si>
    <t>3.2.4.5</t>
  </si>
  <si>
    <t>3.2.4.6</t>
  </si>
  <si>
    <t>3.2.4.7</t>
  </si>
  <si>
    <t>3.2.4.8</t>
  </si>
  <si>
    <t>3.2.4.9</t>
  </si>
  <si>
    <t>3.2.4.10</t>
  </si>
  <si>
    <t>3.2.4.11</t>
  </si>
  <si>
    <t>3.2.4.12</t>
  </si>
  <si>
    <t>3.2.4.13</t>
  </si>
  <si>
    <t>3.2.4.14</t>
  </si>
  <si>
    <t>3.2.4.15</t>
  </si>
  <si>
    <t>3.2.4.16</t>
  </si>
  <si>
    <t>3.2.4.17</t>
  </si>
  <si>
    <t>3.2.4.18</t>
  </si>
  <si>
    <t>3.2.4.19</t>
  </si>
  <si>
    <t>3.2.4.20</t>
  </si>
  <si>
    <t>3.2.4.21</t>
  </si>
  <si>
    <t>3.2.4.22</t>
  </si>
  <si>
    <t>3.2.4.23</t>
  </si>
  <si>
    <t>3.2.4.24</t>
  </si>
  <si>
    <t>3.2.4.25</t>
  </si>
  <si>
    <t>3.2.5.1</t>
  </si>
  <si>
    <t>3.2.5.2</t>
  </si>
  <si>
    <t>3.3.1.1</t>
  </si>
  <si>
    <t>3.3.1.2</t>
  </si>
  <si>
    <t>3.3.1.3</t>
  </si>
  <si>
    <t>3.3.1.4</t>
  </si>
  <si>
    <t>3.3.1.5</t>
  </si>
  <si>
    <t>3.3.1.6</t>
  </si>
  <si>
    <t>3.3.1.7</t>
  </si>
  <si>
    <t>3.3.2.1</t>
  </si>
  <si>
    <t>3.3.2.2</t>
  </si>
  <si>
    <t>3.3.2.3</t>
  </si>
  <si>
    <t>3.3.2.4</t>
  </si>
  <si>
    <t>3.3.2.5</t>
  </si>
  <si>
    <t>3.3.3.1</t>
  </si>
  <si>
    <t>3.3.3.2</t>
  </si>
  <si>
    <t>3.3.3.3</t>
  </si>
  <si>
    <t>3.3.3.4</t>
  </si>
  <si>
    <t>3.3.3.5</t>
  </si>
  <si>
    <t>3.3.3.6</t>
  </si>
  <si>
    <t>3.3.3.7</t>
  </si>
  <si>
    <t xml:space="preserve"> Dobava in strojno in ročno vgrajevanje bitugramoza v deb.6 cm AC 11 surf B70/100 A4 Z2 komplet z vsemi deli.                                                                                                                                                         </t>
  </si>
  <si>
    <t xml:space="preserve">  Strojni in ročni zasip za kanalizacijo  s peskom do 30 cm nad temenom.                                                                                                                                                                                                        </t>
  </si>
  <si>
    <t>Zunanje dimenzije jaška</t>
  </si>
  <si>
    <t>Dobava in polaganje pocinkane in oplaščene vodovodne cevi za izvedbo hišnih priključkov z vsem potrebnim spojnim in tesnilnim materialom</t>
  </si>
  <si>
    <t>1''</t>
  </si>
  <si>
    <t>1.3.1</t>
  </si>
  <si>
    <t>DN200; lok 15°</t>
  </si>
  <si>
    <t>3.3.1</t>
  </si>
  <si>
    <t>3.3.2</t>
  </si>
  <si>
    <t>3.3.3</t>
  </si>
  <si>
    <t>3.3.4</t>
  </si>
  <si>
    <t>3.3.5</t>
  </si>
  <si>
    <t>Izvedba preboja DN150 v mostni konstrukciji v AB zidu debeline do 40cm za izvedbo prečkanja vodotoka, skupaj z  zatesnitvijo delovnih stikov in predorov cevi s tesnilnim trakom iz betonita in kavčuka.</t>
  </si>
  <si>
    <t>Odstranitev humusa v debelini 20 cm, ločeno deponiranje ter ponovno humusiranje</t>
  </si>
  <si>
    <t>3.2.1</t>
  </si>
  <si>
    <t>3.2.2</t>
  </si>
  <si>
    <t>3.2.3</t>
  </si>
  <si>
    <t>3.2.4</t>
  </si>
  <si>
    <t>3.2.5</t>
  </si>
  <si>
    <t>2''</t>
  </si>
  <si>
    <t>Dobava in polaganje pocinkane in oplaščene vodovodne cevi  z vsem potrebnim spojnim in tesnilnim materialom</t>
  </si>
  <si>
    <t>3.4</t>
  </si>
  <si>
    <t>3.4.1</t>
  </si>
  <si>
    <t>3.4.2</t>
  </si>
  <si>
    <t>3.4.3</t>
  </si>
  <si>
    <t>5/4''</t>
  </si>
  <si>
    <t>Dobava in montaža pocinkanih fitingov iz temprane litine komplet s tesnilnim in montažnim materialom:</t>
  </si>
  <si>
    <t>FFR DN100/50</t>
  </si>
  <si>
    <r>
      <t>Dobava in montaža fazonskih kosov iz nodularne litine</t>
    </r>
    <r>
      <rPr>
        <sz val="10"/>
        <rFont val="Arial"/>
        <family val="2"/>
      </rPr>
      <t xml:space="preserve"> PN16 s standardnimi spoji zunanje in notranje zaščitenih proti koroz</t>
    </r>
    <r>
      <rPr>
        <sz val="10"/>
        <rFont val="Arial"/>
        <family val="2"/>
      </rPr>
      <t>iji.</t>
    </r>
  </si>
  <si>
    <t>Dobava in montaža ovalnega zasuna NP16 DN80, komplet s tesnilnim in montažnim materialom</t>
  </si>
  <si>
    <t>Dobava in  montaža krogličnega ventila, skupaj s tesnilnim in spojnim materialom.</t>
  </si>
  <si>
    <t>T DN80/80</t>
  </si>
  <si>
    <t>3.4.4</t>
  </si>
  <si>
    <t>3.4.5</t>
  </si>
  <si>
    <t>DN100/R1''</t>
  </si>
  <si>
    <t>3.4.10</t>
  </si>
  <si>
    <t>3.4.11</t>
  </si>
  <si>
    <t>3.4.12</t>
  </si>
  <si>
    <t>3.4.13</t>
  </si>
  <si>
    <t>3.4.14</t>
  </si>
  <si>
    <t>3.4.15</t>
  </si>
  <si>
    <t>3.4.17</t>
  </si>
  <si>
    <t>3.4.19</t>
  </si>
  <si>
    <t>3.4.20</t>
  </si>
  <si>
    <t>3.4.21</t>
  </si>
  <si>
    <t>3.4.22</t>
  </si>
  <si>
    <t>3.4.24</t>
  </si>
  <si>
    <t>3.4.25</t>
  </si>
  <si>
    <t>3.4.26</t>
  </si>
  <si>
    <t>3.4.27</t>
  </si>
  <si>
    <t>3.4.28</t>
  </si>
  <si>
    <t>T kos 6/4'' - 5/4''</t>
  </si>
  <si>
    <t>koleno 90 2''</t>
  </si>
  <si>
    <t>3.1.1</t>
  </si>
  <si>
    <t>3.1.2</t>
  </si>
  <si>
    <t>3.1.3</t>
  </si>
  <si>
    <t>3.5</t>
  </si>
  <si>
    <t>3.5.1</t>
  </si>
  <si>
    <t>3.5.2</t>
  </si>
  <si>
    <t>3.5.3</t>
  </si>
  <si>
    <t>3.5.4</t>
  </si>
  <si>
    <t>Izdelava posteljice deb. 10 cm, obsip in zasip kanalizacijskih cevi z gramoznim materialom 8-16mm ter ročno komprimiranje v plasteh po 15 cm do višine 30 cm nad temenom cevi.</t>
  </si>
  <si>
    <t>1.1.9</t>
  </si>
  <si>
    <t>Zakoličba obstoječih komunalnih vodov (križanja in približevanja) in označitev - elektroinstalacije, telefona, vodovoda, kanalizacije po pogojih in navodilih upravljavca.</t>
  </si>
  <si>
    <t xml:space="preserve">Opravljanje nadzora s strani upravljalcev tangiranih komunalnih vodov pri izvedbi križanj, obračun po dejanskih stroških </t>
  </si>
  <si>
    <t>Opomba! Vsi izkopi in zasipi materiala so računani v raščenem terenu. Ponudnik mora pri oddaji ponudbe vkalkulirati razhrahljivosti materialov. Ponudnik je dolžan v enotno ceno postavk upoštevati tudi strošek črpanja vode iz gradbene jame in črpanje komunalne odpadne vode v času prevezave pri vseh delih.</t>
  </si>
  <si>
    <t xml:space="preserve">Pregled in čiščenje obstoječih cevi fi 250                                                     </t>
  </si>
  <si>
    <t xml:space="preserve">Pregled in čiščenje obstoječih cevi fi 300                                                     </t>
  </si>
  <si>
    <t>3.3.4.1</t>
  </si>
  <si>
    <t>3.3.4.2</t>
  </si>
  <si>
    <t>3.3.4.3</t>
  </si>
  <si>
    <t>3.3.4.4</t>
  </si>
  <si>
    <t>3.3.4.5</t>
  </si>
  <si>
    <t>3.3.4.6</t>
  </si>
  <si>
    <t>3.3.4.7</t>
  </si>
  <si>
    <t>3.3.4.8</t>
  </si>
  <si>
    <t>3.3.4.9</t>
  </si>
  <si>
    <t>3.3.4.10</t>
  </si>
  <si>
    <t>3.3.4.11</t>
  </si>
  <si>
    <t>3.3.4.12</t>
  </si>
  <si>
    <t>3.3.4.13</t>
  </si>
  <si>
    <t>3.3.4.14</t>
  </si>
  <si>
    <t>3.3.4.15</t>
  </si>
  <si>
    <t>3.3.4.16</t>
  </si>
  <si>
    <t>3.3.4.17</t>
  </si>
  <si>
    <t>3.3.4.18</t>
  </si>
  <si>
    <t>3.3.4.19</t>
  </si>
  <si>
    <t>3.3.4.20</t>
  </si>
  <si>
    <t>3.3.4.21</t>
  </si>
  <si>
    <t>3.3.4.22</t>
  </si>
  <si>
    <t>3.3.4.23</t>
  </si>
  <si>
    <t>3.3.4.24</t>
  </si>
  <si>
    <t>3.3.4.25</t>
  </si>
  <si>
    <t>3.3.4.26</t>
  </si>
  <si>
    <t>3.3.4.27</t>
  </si>
  <si>
    <t>3.4.1.1</t>
  </si>
  <si>
    <t>3.4.1.2</t>
  </si>
  <si>
    <t>3.4.1.3</t>
  </si>
  <si>
    <t xml:space="preserve"> Rušenje asfalta debeline povp. debeline 7 cm cm z odvozom v stalno deponijo do 10,00 km.  (cesta+uvozi)                                                                                                                                                                                               </t>
  </si>
  <si>
    <t>3.4.2.1</t>
  </si>
  <si>
    <t>3.4.2.2</t>
  </si>
  <si>
    <t>3.4.2.3</t>
  </si>
  <si>
    <t>3.4.2.4</t>
  </si>
  <si>
    <t>3.4.2.5</t>
  </si>
  <si>
    <t>3.4.3.1</t>
  </si>
  <si>
    <t>3.4.3.2</t>
  </si>
  <si>
    <t>3.4.3.3</t>
  </si>
  <si>
    <t>3.4.3.4</t>
  </si>
  <si>
    <t>3.4.3.5</t>
  </si>
  <si>
    <t>3.4.3.6</t>
  </si>
  <si>
    <t>3.4.3.7</t>
  </si>
  <si>
    <t>3.4.3.8</t>
  </si>
  <si>
    <t xml:space="preserve">Čiščenje in obdelava sten obstoječih jaškov/peskolovov s fino cementno malto , vključno z obdelavo priključkov 2kd                                                       </t>
  </si>
  <si>
    <t>3.4.4.1</t>
  </si>
  <si>
    <t>3.4.4.2</t>
  </si>
  <si>
    <t>3.4.4.3</t>
  </si>
  <si>
    <t>3.4.4.4</t>
  </si>
  <si>
    <t>3.4.4.5</t>
  </si>
  <si>
    <t>3.4.4.6</t>
  </si>
  <si>
    <t>3.4.4.7</t>
  </si>
  <si>
    <t>3.4.4.8</t>
  </si>
  <si>
    <t>3.4.4.9</t>
  </si>
  <si>
    <t>3.4.4.10</t>
  </si>
  <si>
    <t>3.4.4.11</t>
  </si>
  <si>
    <t>3.4.4.12</t>
  </si>
  <si>
    <t>3.4.4.13</t>
  </si>
  <si>
    <t>3.4.4.14</t>
  </si>
  <si>
    <t>SKUPAJ €</t>
  </si>
  <si>
    <t>Vrednost € brez DDV</t>
  </si>
  <si>
    <t xml:space="preserve">Razgrinjanje humusa in planiranje brežin v deb.20 cm in      sejanjem travnih semen z zagrebljanjem  in nego.                                                                                                                                                                      </t>
  </si>
  <si>
    <t xml:space="preserve">Planiranje in valjanje zemeljskega planuma.                                                                                                                                                                                                              </t>
  </si>
  <si>
    <t xml:space="preserve">Strojno nakladanje in odvoz odvečnega   humusa v stalno deponijo do 10,00 km z vsemi stroški deponiranja.                                                                                                                                               </t>
  </si>
  <si>
    <t>3.2.2.6</t>
  </si>
  <si>
    <t>Geomehanski nadzor pri zemeljskih delih in izgradnji zgornjega ustroja cest (velja za vse ceste A-F).</t>
  </si>
  <si>
    <t xml:space="preserve">Dobava in strojno vgrajevanje tampona  0-32mm v povp.deb.20 cm v plasteh do predpisanega modula E2 = 100 Mpa. ( uvozi niso zajeti )                                                                                                                                                </t>
  </si>
  <si>
    <t xml:space="preserve">Dobava in strojno in ročno vgrajevanje bitumenskega betona v deb.4 cm AC11 surf B70/100  A4 Z2 komplet z vsemi deli. (prvih 15 metrov)                                                                                                                                                     </t>
  </si>
  <si>
    <t xml:space="preserve">Dobava in strojno in ročno vgrajevanje bitugramoza v deb.6 cm AC 11 surf B70/100 A4 Z2 komplet z vsemi deli.  (ostala cesta)                                                                                                                                                       </t>
  </si>
  <si>
    <t xml:space="preserve">Dobava in strojno in ročno vgrajevanje bitudrobirja v deb.6 cm AC22 base B50/70  A4 komplet z vsemi deli. (prvih 15metrov)                                                                                                                                                                                                            </t>
  </si>
  <si>
    <r>
      <t xml:space="preserve">Dobava in strojno in ročno vgrajevanje bitugramoza v deb.6 cm AC 11 surf B70/100 A4 Z2 komplet z vsemi deli.  Asfaltacija uvozov v dolžini 1.0- 2.0m             </t>
    </r>
    <r>
      <rPr>
        <sz val="12"/>
        <rFont val="Times New Roman CE"/>
        <family val="1"/>
      </rPr>
      <t xml:space="preserve">                                                                                                                                                                   </t>
    </r>
  </si>
  <si>
    <t xml:space="preserve">Doplačilo za izvedbo asfaltne mulde š=0.50m, višine 3 cm                                                                                                                                                                                  </t>
  </si>
  <si>
    <t>Izdelava peščenih berm širine 0.20m z uvaljanim peskom deb. 3 cm</t>
  </si>
  <si>
    <t>3.2.3.8</t>
  </si>
  <si>
    <t>3.2.3.9</t>
  </si>
  <si>
    <t>3.2.3.10</t>
  </si>
  <si>
    <t>3.2.3.11</t>
  </si>
  <si>
    <t>3.2.3.12</t>
  </si>
  <si>
    <t xml:space="preserve">Strojni  in ročni izkop za drenažo  v terenu  III.-IV.ktg. globine do 0.70m z odlaganjem materiala ob robu izkopa.                                                                                                                                          </t>
  </si>
  <si>
    <t xml:space="preserve">Dobava in polaganje pvc kanalizac. cevi SN8 fi 20 cm vklj.z betonsko podlago.                                                                                          </t>
  </si>
  <si>
    <t xml:space="preserve">Dobava materiala in zasip s tamponom 0-32mm  v plasteh z utrjevanjem (15cm voziščne konstrukcije).                                                                                                                                                                                       </t>
  </si>
  <si>
    <t xml:space="preserve">Dobava in polaganje pvc drenažnih cevi SN8 fi 11 cm vklj.s peščeno posteljico.                                                                                                                                      </t>
  </si>
  <si>
    <t xml:space="preserve">Dobava in polaganje pvc kanalizac. cevi SN8 fi 40 cm  vklj.z betonsko posteljico                                                                                                        </t>
  </si>
  <si>
    <t xml:space="preserve">Dobava in polaganje pvc kanalizac. cevi SN8 fi 50 cm  vklj.z betonsko posteljico                                                                                                        </t>
  </si>
  <si>
    <t xml:space="preserve">Doplačilo za dobavo betona in polno obbetoniranje cevi fi50 z betonom C12/15 ,kjer je nadkritje manjše od 1m.                                                                                                                                  </t>
  </si>
  <si>
    <t xml:space="preserve"> Izdelava novega priključka fi 20 cm na obst.     jašek.                                                                                                                                                                                                                </t>
  </si>
  <si>
    <t xml:space="preserve"> Kompletna izdelava peskolovnih jaškov   iz bet. cevi fi 50 cm globine 1,30 m z  izdelavo dna, priključka fi 160 in izdelava   bet. okvirja ter dobava in montaža LTŽ  rešetke 40x40 cm z okvirjem nos.250 kn.                                                                      </t>
  </si>
  <si>
    <t xml:space="preserve"> Kompletna izdelava peskolovnih jaškov   iz bet. cevi fi 50 cm globine 1,30 m z  izdelavo dna, priključka fi 160 in izdelava   bet. okvirja ter dobava in montaža LTŽ  rešetke 30x30 cm z okvirjem nos.250 kn.                                                                  </t>
  </si>
  <si>
    <t xml:space="preserve"> Kompletna izdelava peskolovnih jaškov   iz bet. cevi fi 80 cm globine 1,50 m z  izdelavo dna, priključka fi 250 in izdelava   bet. okvirja ter dobava in montaža LTŽ  rešetke 40x40 cm z okvirjem nos.250 kn.                                                                </t>
  </si>
  <si>
    <t>3.2.4.26</t>
  </si>
  <si>
    <t xml:space="preserve">Kompletna izdelava kaskadnih  jaškov iz bet.cevi fi 80 cm globine  1,50 - 2,00 m z izdelavo dna,muld, priklj.3 kd ,ab venec ter dobava in montaža ltž pokrova 600 x 600 mm        nos.250 kn.                                           </t>
  </si>
  <si>
    <t xml:space="preserve">Kompletna izdelava kaskadnih  jaškov iz bet.cevi fi 80 cm globine  1,50 - 2,00 m z izdelavo dna,muld,      priklj.2kd 250, 1kd 160 ,ab venec ter dobava in     montaža ltž pokrova 600 x 600 mm        nos.250 kn.  Vključno z dobavo in vgradnjo vpadne cevi fi 200 povp.dolžine 0.80m.(T-kos 250/200, koleno 90° fi200)              </t>
  </si>
  <si>
    <t xml:space="preserve"> Kompletna izdelava kaskadnih  jaškov iz bet.cevi fi 100 cm globine  1,50 - 2,00 m z izdelavo dna,muld,      priklj.2kd 250-500, 1kd 160 ,ab venec ter dobava in     montaža ltž pokrova 600 x 600 mm        nos.250 kn.              </t>
  </si>
  <si>
    <t xml:space="preserve"> Kompletna izdelava kaskadnih  jaškov iz bet.cevi fi 100 cm globine  1,50 - 2,00 m z izdelavo dna,muld,      priklj.2kd 250-500, 1kd 160 ,ab venec ter dobava in     montaža ltž pokrova 600 x 600 mm        nos.250 kn.  Vključno z dobavo in vgradnjo vpadne cevi fi 200 povp.dolžine 0.80m z uporabo fazonov:              </t>
  </si>
  <si>
    <t>200/250</t>
  </si>
  <si>
    <t>200/500</t>
  </si>
  <si>
    <t xml:space="preserve">ZEMELJSKA DELA IN GRADBENA DELA                                                                                                                                                                                                                                            </t>
  </si>
  <si>
    <t>Dobava in montaža AB montažnega jaška notranje dimenzije 80 x 80 cm, globine do 1,0m z betoniranjem plošče. Dobava in montaža pokrova iz nodularne litine 60x60, nosilnosti 400 kN. Komplet z izkopom, vsemi pomožnimi deli , prenosi in prevozi.</t>
  </si>
  <si>
    <t>2.3.7</t>
  </si>
  <si>
    <t>nepredvidena dela (5%)</t>
  </si>
  <si>
    <t>Izdelava geodetskega načrta izvedenega stanja skladno z ZGO in navodili upravljalca kanalizacije, vodovoda in prometne infrastrukture - ZA CELOTEN OBJEKT.</t>
  </si>
  <si>
    <t>VJ1: 4,13x2,32x2.15m(h)</t>
  </si>
  <si>
    <t>VJ2: 1,96x1.7x2.10m(h)</t>
  </si>
  <si>
    <t>VJ3: 2,33x1.82x1,89m(h)</t>
  </si>
  <si>
    <t>VJ4: 1,96x1.82x1,89m(h)</t>
  </si>
  <si>
    <t>VJ5: 3,73x2,32x2.15m(h)</t>
  </si>
  <si>
    <t>VJ5: 1,96x2,30x1,89m(h)</t>
  </si>
  <si>
    <t>3.2.4.27</t>
  </si>
  <si>
    <t>3.2.4.28</t>
  </si>
  <si>
    <t>3.2.4.29</t>
  </si>
  <si>
    <t>3.2.4.30</t>
  </si>
  <si>
    <t>3.2.4.31</t>
  </si>
  <si>
    <t>3.2.4.32</t>
  </si>
  <si>
    <t>3.2.4.33</t>
  </si>
  <si>
    <t>1.4.4</t>
  </si>
  <si>
    <t>1.4.5</t>
  </si>
  <si>
    <t>1.4.13</t>
  </si>
  <si>
    <t xml:space="preserve">Rušenje AC cevi fi200 mm z odvozom v deponijo (vključno s stroški ravnanja z nevarnimi odpadki)                                                                                                                                                                                </t>
  </si>
  <si>
    <t xml:space="preserve">Rušenje AC cevi fi400 mm z odvozom v deponijo (vključno s stroški ravnanja z nevarnimi odpadki)                                                                                                                                                                                </t>
  </si>
  <si>
    <t>3.1.1.1</t>
  </si>
  <si>
    <t>3.1.1.2</t>
  </si>
  <si>
    <t>3.1.1.3</t>
  </si>
  <si>
    <t>3.1.1.4</t>
  </si>
  <si>
    <t>3.1.1.5</t>
  </si>
  <si>
    <t>3.1.1.6</t>
  </si>
  <si>
    <t>3.1.1.7</t>
  </si>
  <si>
    <t>3.1.1.8</t>
  </si>
  <si>
    <t>3.1.1.9</t>
  </si>
  <si>
    <t>3.1.1.10</t>
  </si>
  <si>
    <t>3.1.1.11</t>
  </si>
  <si>
    <t xml:space="preserve">  Strojno in ročno čiščenje zatravljenih bankin z odrivom humusa v debelini 15cm  z odrivom v       gradb.deponijo do 100,00 m.                                                                                                                                                                                           </t>
  </si>
  <si>
    <t xml:space="preserve"> Površinski strojni izkop terena IV. ktg. z odrivom v gradbeno deponijo do 100m. (izkop  obstoječega zgornjega ustroja - ta se uporabi za nov zgornji ustroj (predvideva se ustrezna kvaliteta))                                                                                                 </t>
  </si>
  <si>
    <t xml:space="preserve">m3  </t>
  </si>
  <si>
    <t xml:space="preserve"> Površinski strojni in ročni izkop terena III ktg. z nalaganjem na kamion in odvažanjem na stalno deponijo, vključno s stroški deponiranja.                                                                                 </t>
  </si>
  <si>
    <t xml:space="preserve"> Strojno nakladanje in odvoz odvečnega   humusa v stalno deponijo do 10,00    km z vsemi stroški deponiranja.                                                                                                                                               </t>
  </si>
  <si>
    <t>3.1.2.1</t>
  </si>
  <si>
    <t>3.1.2.2</t>
  </si>
  <si>
    <t>3.1.2.3</t>
  </si>
  <si>
    <t>3.1.2.4</t>
  </si>
  <si>
    <t>3.1.2.5</t>
  </si>
  <si>
    <t xml:space="preserve"> ZGORNJI USTROJ  </t>
  </si>
  <si>
    <t xml:space="preserve"> Fino planiranje in valjanje tamp.       planuma do predpisanega modula.                                                                                                                                                                                       </t>
  </si>
  <si>
    <t xml:space="preserve">Strojno vgrajevanje tampona iz postavke 010202  v povp.deb.20 cm v plasteh do predpisanega modula E2 = 100 Mpa.                                                                                                                                             </t>
  </si>
  <si>
    <t xml:space="preserve"> Dobava in strojno vgrajevanje tampona  0-32mm v povp.deb.20 cm v plasteh do           predpisanega modula E2 = 100 Mpa.                                                                                                                                             </t>
  </si>
  <si>
    <t xml:space="preserve">Doplačilo za izvedbo asfaltne mulde š=0.50m                                                                                                                                                                                  </t>
  </si>
  <si>
    <t>Izdelava peščenih bankin širine 0.50m z uvaljanim peskom deb. 3 cm</t>
  </si>
  <si>
    <t>3.1.3.1</t>
  </si>
  <si>
    <t xml:space="preserve"> Dobava in strojno vgrajevanje tampona  0-32mm v povp.deb.20 cm v plasteh do predpisanega modula E2 = 100 Mpa.                                                                                                                                             </t>
  </si>
  <si>
    <t xml:space="preserve"> Fino planiranje in valjanje tamp. planuma do predpisanega modula.                                                                                                                                                                                       </t>
  </si>
  <si>
    <t>3.1.3.2</t>
  </si>
  <si>
    <t>3.1.3.3</t>
  </si>
  <si>
    <t>3.1.3.4</t>
  </si>
  <si>
    <t>3.1.3.5</t>
  </si>
  <si>
    <t>3.1.3.6</t>
  </si>
  <si>
    <t>3.1.3.7</t>
  </si>
  <si>
    <t>3.1.3.8</t>
  </si>
  <si>
    <t>3.1.3.9</t>
  </si>
  <si>
    <t>3.1.3.10</t>
  </si>
  <si>
    <t xml:space="preserve"> PRIPRAVLJALNA IN RUŠITVENA DELA SKUPAJ</t>
  </si>
  <si>
    <t>ZGORNJI USTROJ SKUPAJ</t>
  </si>
  <si>
    <t xml:space="preserve">ODVODNJAVANJE    </t>
  </si>
  <si>
    <t xml:space="preserve">Dobava in strojno in ročno vgrajevanje bitugramoza v deb.6 cm AC 11 surf B70/100 A4 Z2 komplet z vsemi deli- asfaltacija uvozov v dolžini 1.0- 2.0m                                                                                                                                                                   </t>
  </si>
  <si>
    <t xml:space="preserve">Dobava in strojno in ročno vgrajevanje bitugramoza v deb.6 cm AC 11 surf B70/100 A4 Z2 komplet z vsemi deli.                                                                                                                                                         </t>
  </si>
  <si>
    <t>Izdelava peščenih bankin širine 1.20m z uvaljanim peskom deb. 3 cm</t>
  </si>
  <si>
    <t>Izdelava peščenih berm širine 0.25m z uvaljanim peskom deb. 3 cm</t>
  </si>
  <si>
    <t>3.1.3.12</t>
  </si>
  <si>
    <t>3.1.3.13</t>
  </si>
  <si>
    <t>3.1.3.14</t>
  </si>
  <si>
    <t>3.1.3.15</t>
  </si>
  <si>
    <t xml:space="preserve">Strojni  in ročni izkop za drenažo  v terenu  III.-IV.ktg. globine do 0.80m z odlaganjem materiala ob robu izkopa.                                                                                                                                          </t>
  </si>
  <si>
    <t>3.1.4.26</t>
  </si>
  <si>
    <t xml:space="preserve">Strojni izkop za kanalizacijo v terenu  III.-V.ktg. globine do 2.00 m z odlaganjem materiala ob robu izkopa.                                                                                                                                          </t>
  </si>
  <si>
    <t xml:space="preserve">Strojni in ročni zasip drenaže  s filtrirnim materialom (pran drobljenec ali prodec 8-16mm) do 10 cm nad temenom drenaže.                                                                                                                                                                                                     </t>
  </si>
  <si>
    <t xml:space="preserve">Strojni in ročni zasip z boljšim materialom od  izkopa v plasteh z utrjevanjem.                                                                                                                                                                                       </t>
  </si>
  <si>
    <t xml:space="preserve">Strojni in ročni zasip za kanalizacijo  s peskom 0-4mm do 30 cm nad cevjo .                                                                                                                                                                                                            </t>
  </si>
  <si>
    <t xml:space="preserve">Dobava materiala in zasip cevi s tamponom 0-32mm  v plasteh z utrjevanjem (15cm voziščne konstrukcije).                                                                                                                                                                                                             </t>
  </si>
  <si>
    <t xml:space="preserve">Strojno nakladanje in odvoz odvečnega materiala v stalno deponijo.                                                                                                                                                                                          </t>
  </si>
  <si>
    <t xml:space="preserve"> Zarisanje prekinjenih belih črt širine  10 cm na cestišču (1-3-1) z enokomponentno belo barvo, z vsebnostjo 250 μm suhe snovi in posipom z odsevnimi steklenimi kroglicami 0,25 kg/m2                                                                                                                                                                                                                       </t>
  </si>
  <si>
    <t xml:space="preserve">Zarisanje belih črt širine 50,00 cm z enokomponentno belo barvo, z vsebnostjo 250 μm suhe snovi in posipom z odsevnimi steklenimi kroglicami 0,25 kg/m2.                                                                                                                                                                                                                       </t>
  </si>
  <si>
    <t xml:space="preserve">Zarisanje belih neprekinjenih črt širine 10 cm z enokomponentno belo barvo, z vsebnostjo 250 μm suhe snovi in posipom z odsevnimi steklenimi kroglicami 0,25 kg/m2.                                                                                                                                                                                                                       </t>
  </si>
  <si>
    <t>Kompletna izdelava temeljev za drogove znakov iz bet.cevi fi 30 cm dolžine 1,00 m zapolnjenih z betonom C12/15</t>
  </si>
  <si>
    <t>kd</t>
  </si>
  <si>
    <t>Dobava in postavitev jeklenih drogov finalne obdelave dolžine 2,20 m.</t>
  </si>
  <si>
    <t xml:space="preserve">Dobava in montaža kvadratnega prometnega znaka III-107 "tabla za usmerjanje", 50 x 50 cm odsevna folija 1.vrste.Znak iz alu pločevine z ojačanim robom vsi vezni elementi iz vročecinkanega jekla. </t>
  </si>
  <si>
    <t>Dobava in montaža vročecinkane enostranske jeklene varnostne ograje N2/W5 opremljena z odsevniki,  vijaki kvalitete 6,8 oz 4,6, stebri višine 1,90 m. V dolžini sta všteti 2 zaključnici L=4m in 2 "zaključni uhci" kjer je ograja prekinjena.</t>
  </si>
  <si>
    <t>3.1.5.2</t>
  </si>
  <si>
    <t>3.1.5.3</t>
  </si>
  <si>
    <t>3.1.5.4</t>
  </si>
  <si>
    <t>3.1.5.5</t>
  </si>
  <si>
    <t>3.1.5.6</t>
  </si>
  <si>
    <t>3.1.5.7</t>
  </si>
  <si>
    <t xml:space="preserve">Planiranje dna kanalizacijskih jarkov.                                                                                                                                                                                                                        </t>
  </si>
  <si>
    <t xml:space="preserve">Izdelava priklopa fi 16 cm na obst. betonski  jašek.                                                                                                                                                                                                                </t>
  </si>
  <si>
    <t xml:space="preserve">Prilagoditev pokrovov obst. jaškov na novo niveleto                                                                                                                                                                                                                           </t>
  </si>
  <si>
    <t xml:space="preserve">Dobava in polaganje pvc drenažnih  cevi SN8 fi 11 cm vklj. s  peščeno podlago.                                                                                                     </t>
  </si>
  <si>
    <t xml:space="preserve">Dobava in polaganje pvc kanalizac. cevi SN8 fi 30 cm  vklj.z betonsko podlago.                                                                                                 </t>
  </si>
  <si>
    <t xml:space="preserve">Dobava in polaganje pvc kanalizac. cevi SN8 fi 25 cm vklj. z betonsko posteljico (0.134m3/m1).                                                                                                                                      </t>
  </si>
  <si>
    <t xml:space="preserve">Dobava in polaganje pvc kanalizac.cevi SN4 fi 16 cm vklj. z betonsko posteljco (0.09m3/m1) in polnim obbetoniranjem (0.10m3/m1) - povezave peskolova na jašek                                                                                                                                 </t>
  </si>
  <si>
    <t xml:space="preserve">Dobava in polaganje pvc kanalizac. cevi SN8 fi 60 cm  vklj.z betonsko podlago.                                                           </t>
  </si>
  <si>
    <t xml:space="preserve">Dobava in polaganje pvc kanalizac. cevi SN8 fi 50 cm  vklj.z betonsko podlago in polnim obbetoniranjem.                                                                                                                              </t>
  </si>
  <si>
    <t xml:space="preserve">Izdelava novega priklopa na obstoječi betonski jašek, vključno z obdelavo priključka.                      </t>
  </si>
  <si>
    <t xml:space="preserve">Dobava in polaganje pvc kanalizac.      cevi SN8 fi 20 cm vklj.s peščeno posteljico.                                                                                                                                      </t>
  </si>
  <si>
    <t xml:space="preserve">Izdelava priklopa fi 20 cm na obst. betonski  jašek.                                                                                                                                                                                                                </t>
  </si>
  <si>
    <t xml:space="preserve">Izdelava priklopa fi 30 cm na obst. betonski  jašek.                                                                                                                                                                                                                </t>
  </si>
  <si>
    <t xml:space="preserve">Izdelava priklopa fi 60 cm na obst. betonski  jašek.                                                                                                                                                                                                                </t>
  </si>
  <si>
    <t xml:space="preserve">Doplačilo za dobavo betona in polno obbetoniranje cevi fi200 z betonom C12/15,kjer je nadkritje manjše od 1m.                                                                                                                                  </t>
  </si>
  <si>
    <t xml:space="preserve">Doplačilo za dobavo betona in polno obbetoniranje cevi fi250 z betonom C12/15 (0.158m3/m1),kjer je nadkritje manjše od 1m.                                                                                                                                  </t>
  </si>
  <si>
    <r>
      <rPr>
        <sz val="10"/>
        <rFont val="Arial CE"/>
        <family val="0"/>
      </rPr>
      <t xml:space="preserve">Dobava in strojno in ročno vgrajevanje bitugramoza v deb.6 cm AC 11 surf B70/100 A4 Z2 komplet z vsemi deli.  Asfaltacija uvozov v dolžini 1.0- 2.0m         </t>
    </r>
    <r>
      <rPr>
        <i/>
        <sz val="10"/>
        <rFont val="Arial CE"/>
        <family val="0"/>
      </rPr>
      <t xml:space="preserve">                                                                                                                                                                            </t>
    </r>
  </si>
  <si>
    <t xml:space="preserve"> Strojni  in ročni izkop za kanalizacijo v terenu  III.-IV.ktg. globine do 2.00 m z odlaganjem materiala ob robu izkopa.                                                                                                                                          </t>
  </si>
  <si>
    <t xml:space="preserve">  Strojni in ročni zasip drenaže  s filtrirnim materialom (pran drobljenec ali prodec 8-16mm) do 10 cm nad temenom drenaže.                                                                                                                                                                                                     </t>
  </si>
  <si>
    <t xml:space="preserve"> Dobava in polaganje pvc drenažnih      cevi SN8 fi 11 cm vklj.s peščeno posteljico.                                                                                                       </t>
  </si>
  <si>
    <t xml:space="preserve"> Dobava in polaganje pvc kanalizac.cevi SN4 fi 16 cm vklj. z betonsko posteljco (0.09m3/m1) in polnim obbetoniranjem (0.10m3/m1) - povezave peskolova na jašek                                                                                                                                 </t>
  </si>
  <si>
    <t xml:space="preserve">Doplačilo za dobavo betona in polno obbetoniranje cevi fi200 z betonom C12/15 (0.12m3/m1),kjer je nadkritje manjše od 1m.                                                                                                                                  </t>
  </si>
  <si>
    <t xml:space="preserve">Doplačilo za dobavo betona in polno obbetoniranje cevi fi30 z betonom C12/15 (0.187m3/m1),kjer je nadkritje manjše od 1m.                                                                                                                                  </t>
  </si>
  <si>
    <t xml:space="preserve"> Dobava in polaganje pvc kanalizac. cevi SN8 fi 25 cm vklj. z betonsko posteljico (0.134m3/m1).                                                                                                                                      </t>
  </si>
  <si>
    <t xml:space="preserve"> Dobava in polaganje pvc kanalizac. cevi SN8 fi 20 cm vklj. z betonsko posteljico (0.128m3/m1).                                                                                                                                      </t>
  </si>
  <si>
    <t xml:space="preserve"> Dobava in polaganje pvc kanalizac. cevi SN8 fi 30cm vklj. z betonsko posteljico (0.158m3/m1).                                                                                                                                      </t>
  </si>
  <si>
    <t xml:space="preserve"> Izdelava novega priklopa fi 16-30 cm na obst. jašek.                                                                                                                                                                                                                                       </t>
  </si>
  <si>
    <t xml:space="preserve">Pregled in čiščenje obstoječih cevi fi 200                                                   </t>
  </si>
  <si>
    <t xml:space="preserve"> Kompletna izdelava peskolovnih jaškov   iz bet. cevi fi 50 cm globine 1,30 m z  izdelavo dna, priključka fi 160 in izdelava   bet. okvirja ter dobava in montaža LTŽ  rešetke 30x30 cm z okvirjem nos.250 kn.                                               </t>
  </si>
  <si>
    <t xml:space="preserve"> Kompletna izdelava peskolovnih jaškov   iz bet. cevi fi 50 cm globine 1,30 m z  izdelavo dna, priključka fi 160 in izdelava   bet. okvirja ter dobava in montaža LTŽ  rešetke 40x40 cm z okvirjem nos.250 kn.                                                     </t>
  </si>
  <si>
    <t xml:space="preserve"> Kompletna izdelava peskolovnih jaškov   iz bet. cevi fi 50 cm globine 1,30 m z  izdelavo dna, priključkov in izdelava   bet. okvirja ter dobava in montaža LTŽ  pokrova z okvirjem nos.250 kn.  </t>
  </si>
  <si>
    <t xml:space="preserve"> Dobava in vgradnja linijskega požiralnika npr. ACO S100 K š=16.5cm, h=21.5cm, z rešetko nos. 250 kN                                                                                                                                           </t>
  </si>
  <si>
    <t xml:space="preserve"> Dobava in vgradnja linijskega požiralnika npr. ACO S150 K š=21cm, h=27cm, z rešetko nos. 250 kN                                                                                                                                           </t>
  </si>
  <si>
    <t xml:space="preserve"> Dobava in vgradnja linijskega požiralnika npr. ACO S150 K š=21cm, h=37cm, z rešetko nos. 250 kN                                                                                                                                           </t>
  </si>
  <si>
    <t xml:space="preserve"> Kompletna izdelava revizijskih jaškov iz bet.cevi fi 80 cm globine  1,50 - 1,80 m z izdelavo dna,muld,      priklj.3 kd, ab venec ter dobava in     montaža ltž pokrova 600 x 600 mm        nos.250 kn.    </t>
  </si>
  <si>
    <t xml:space="preserve"> Kompletna izdelava kaskadnih  revizijskih jaškov iz bet.cevi fi 80 cm globine  1,50 - 1,80 m z izdelavo dna,muld,      priklj.3 kd, ab venec ter dobava in     montaža ltž pokrova 600 x 600 mm        nos.250 kn,  vključno z dobavo in vgradnjo vpadne cevi fi 200 v povp. dolžini 1.20m                                                 </t>
  </si>
  <si>
    <t xml:space="preserve"> Kompletna izdelava kaskadnih revizijskih jaškov iz bet.cevi fi 100 cm globine  2,00 m z izdelavo dna,muld,      priklj.3 kd, ab venec ter dobava in     montaža ltž pokrova 600 x 600 mm        nos.250 knvključno z dobavo in vgradnjo vpadne cevi fi 200 v povp. dolžini 1.20m         </t>
  </si>
  <si>
    <t>3.3.4.28</t>
  </si>
  <si>
    <t>3.3.4.29</t>
  </si>
  <si>
    <t>3.3.4.30</t>
  </si>
  <si>
    <t>3.3.4.31</t>
  </si>
  <si>
    <t>3.3.4.32</t>
  </si>
  <si>
    <t>3.3.4.33</t>
  </si>
  <si>
    <t>3.3.4.34</t>
  </si>
  <si>
    <t>3.3.4.35</t>
  </si>
  <si>
    <t>3.4.2.6</t>
  </si>
  <si>
    <t xml:space="preserve"> Dobava in strojno in ročno vgrajevanje           bitugramoza v deb.6 cm AC 11 surf B70/100 A4 Z2 komplet z vsemi deli- asfaltacija uvozov v dolžini 1.0- 2.0m                                                                                                                                                                   </t>
  </si>
  <si>
    <t>Izdelava peščenih berm širine 0.50m z uvaljanim peskom deb. 3 cm</t>
  </si>
  <si>
    <t xml:space="preserve"> Dobava in polaganje pvc drenažnih      cevi SN8 fi 11 cm vklj. s peščeno posteljico.</t>
  </si>
  <si>
    <t xml:space="preserve"> Dobava in polaganje pvc kanalizac.      cevi SN4 fi 20 cm vklj. z betonsko posteljico (0.128m3/m1) in polnim obetoniranjem (0.12m3/m1)                                                                                                                                     </t>
  </si>
  <si>
    <t xml:space="preserve"> Izdelava priklopa fi 11 cm na obst.     jašek.                                                                                                                                                                                                                </t>
  </si>
  <si>
    <t xml:space="preserve"> Kompletna izdelava peskolovnih jaškov   iz bet. cevi fi 50 cm globine 1,30 m z  izdelavo dna, priključka fi 160 in izdelava   bet. okvirja ter dobava in montaža LTŽ  rešetke 40x40 cm z okvirjem nos.250 kn.                                                        </t>
  </si>
  <si>
    <t xml:space="preserve"> Kompletna izdelava revizijskih jaškov iz bet.cevi fi 80 cm globine  1,50 m z izdelavo dna,muld,      priklj.3 kd, ab venec ter dobava in     montaža ltž pokrova 600 x 600 mm        nos.125kn.    </t>
  </si>
  <si>
    <t>3.4.4.15</t>
  </si>
  <si>
    <t>3.4.4.16</t>
  </si>
  <si>
    <t>3.4.4.17</t>
  </si>
  <si>
    <t>3.4.4.18</t>
  </si>
  <si>
    <t>3.5.2.6</t>
  </si>
  <si>
    <t>CESTA E (L=55.50m, š=3.00+2x0.50 m)</t>
  </si>
  <si>
    <t>3.5.3.8</t>
  </si>
  <si>
    <t>3.5.3.9</t>
  </si>
  <si>
    <t xml:space="preserve">  Strojni in ročni zasip za kanalizacijo  s peskom 0-4mm do 30 cm nad cevjo .                                                                                                                                                                                                            </t>
  </si>
  <si>
    <t xml:space="preserve"> Dobava materiala in zasip s tamponom 0-32mm  v plasteh z utrjevanjem (15cm voziščne konstrukcije).                                                                                                                                                                                       </t>
  </si>
  <si>
    <t xml:space="preserve"> Dobava in polaganje pvc drenažnih     cevi SN8 fi 11 cm vklj.s peščeno posteljico.                                                                                                                                      </t>
  </si>
  <si>
    <t xml:space="preserve"> Dobava in montaža fazona fi 160/200 45° za izdelavoi slepega priklopa.                                                                                                                                  </t>
  </si>
  <si>
    <t xml:space="preserve"> Kompletna izdelava peskolovnih jaškov   iz bet. cevi fi 50 cm globine 1,30 m z  izdelavo dna, priključka fi 160 in izdelava   bet. okvirja ter dobava in montaža LTŽ  rešetke 30x30 cm z okvirjem nos.250 kn.                                                                </t>
  </si>
  <si>
    <t xml:space="preserve"> Kompletna izdelava peskolovnih jaškov   iz bet. cevi fi 50 cm globine 1,30 m z  izdelavo dna, priključka fi 160 in izdelava   bet. okvirja ter dobava in montaža LTŽ  pokrova z okvirjem nos.50 kn.                                                                </t>
  </si>
  <si>
    <t xml:space="preserve"> Kompletna izdelava peskolovnih jaškov   iz bet. cevi fi 40 cm globine 1,30 m z  izdelavo dna, priključka fi 160 in izdelava   bet. okvirja ter dobava in montaža LTŽ  pokrova z okvirjem nos.50 kn.                                                                </t>
  </si>
  <si>
    <t xml:space="preserve">Demontaža betonskega pokrova 50*50cm ter dobava in vgradnja LTŽ rešetke 30x30cm nos. 250kN na obstoječi bet.peskolov vključno z izdelavo bet. okvirja                                                     </t>
  </si>
  <si>
    <t xml:space="preserve"> Kompletna izdelava kaskadnih  revizijskih jaškov iz bet.cevi fi 80 cm globine  1,50 - 2,00 m z izdelavo dna,muld,      priklj.3 kd, ab venec ter dobava in     montaža ltž pokrova 600 x 600 mm        nos.250 kn,  vključno z dobavo in vgradnjo vpadne cevi fi 200 v povp. dolžini 1.00m                                      </t>
  </si>
  <si>
    <t>3.6.2.6</t>
  </si>
  <si>
    <t xml:space="preserve">Dobava in strojno in ročno vgrajevanje           bitugramoza v deb.6 cm AC 11 surf B70/100 A4 Z2 komplet z vsemi deli - asfaltacija uvozov v dolžini 1.0- 2.0m                                                                                                                                               </t>
  </si>
  <si>
    <t xml:space="preserve">Doplačilo za izvedbo asfaltne mulde š=0.50m, višine 3 cm  - mulda v širini vozišča                                                                                                                                                                                </t>
  </si>
  <si>
    <t>3.6.3.8</t>
  </si>
  <si>
    <t>3.6.3.9</t>
  </si>
  <si>
    <t xml:space="preserve"> Dobava in polaganje pvc drenažnih     cevi SN8 fi 11 cm vklj.s peščeno posteljico (0.041m3/m1).                                                                                                                                      </t>
  </si>
  <si>
    <t>3.6.4.12</t>
  </si>
  <si>
    <t xml:space="preserve"> Kompletna izdelava peskolovnih jaškov   iz bet. cevi fi 50 cm globine 1,50 m z  izdelavo dna, obdelavo iztoka fi300 in izdelava   bet. okvirja ter dobava in montaža LTŽ  rešetke 40x40 z okvirjem nos.250 kn.                                                                </t>
  </si>
  <si>
    <t xml:space="preserve"> Kompletna izdelava peskolovnih jaškov   iz bet. cevi fi 50 cm globine 1,30 m z  izdelavo dna, obdelavo iztoka fi300 in izdelava   bet. okvirja ter dobava in montaža LTŽ  rešetke 30x30 z okvirjem nos.250 kn.                                                                </t>
  </si>
  <si>
    <t>3.6.4.13</t>
  </si>
  <si>
    <t>3.6.4.14</t>
  </si>
  <si>
    <t>3.6.4.15</t>
  </si>
  <si>
    <t>3.6.4.16</t>
  </si>
  <si>
    <t>3.6.4.17</t>
  </si>
  <si>
    <t>Izdelava PID tehnične dokumentacije (4 izvodi), komplet s projektom za obratovanje in vzdrževanje - velja za vse ceste (A-F)</t>
  </si>
  <si>
    <t xml:space="preserve">  Strojno in ročno čiščenje zatravljenih bankin z odrivom humusa v debelini 15cm  z odrivom v       gradb.deponijo do 100,00 m.                                                                                                                                </t>
  </si>
  <si>
    <t xml:space="preserve">Doplačilo za dobavo betona in polno obbetoniranje cevi fi30 z betonom C12/15 ,kjer je nadkritje manjše od 1m.                                                                                                                                  </t>
  </si>
  <si>
    <t xml:space="preserve">Doplačilo za dobavo betona in polno obbetoniranje cevi fi40 z betonom C12/15 ,kjer je nadkritje manjše od 1m.                                                                                                                                  </t>
  </si>
  <si>
    <t xml:space="preserve">Doplačilo za dobavo betona in polno obbetoniranje cevi fi60 z betonom C12/15 ,kjer je nadkritje manjše od 1m.                                                                                                                                  </t>
  </si>
  <si>
    <t xml:space="preserve">Kompletna izdelava peskolovnih jaškov iz bet. cevi fi 50 cm globine 1,50 m z  izdelavo dna, priključka fi 160 in izdelava   bet. okvirja ter dobava in montaža LTŽ  rešetke 40x40 cm z okvirjem nos. 250 kn.                                                         </t>
  </si>
  <si>
    <t xml:space="preserve"> Kompletna izdelava peskolovnih jaškov   iz bet. cevi fi 60 cm globine 1,50 m z  izdelavo dna, priključka fi 300 in izdelava   bet. okvirja ter dobava in montaža LTŽ  rešetke 40x40 cm z okvirjem nos.250 kn.                                                                </t>
  </si>
  <si>
    <t xml:space="preserve"> Kompletna izdelava peskolovnih jaškov   iz bet. cevi fi 80 cm globine 1,50 m z  izdelavo dna, priključka fi 500 in izdelava   bet. okvirja ter dobava in montaža LTŽ  rešetke 40x40 cm z okvirjem nos.250 kn.                                                                </t>
  </si>
  <si>
    <t xml:space="preserve">Kompletna izdelava revizijskih jaškov iz bet.cevi fi 60 cm globine 1,00 - 1,20 m z izdelavo dna,muld, priklj.3 kd ,ab venec ter dobava in montaža ltž pokrova 600 x 600 mm        nos.250 kn.                                           </t>
  </si>
  <si>
    <t xml:space="preserve"> Kompletna izdelava kaskadnih  jaškov iz bet.cevi fi 100 cm globine  1,50 - 2,00 m z izdelavo dna,muld,      priklj.3kd, ab venec ter dobava in     montaža ltž pokrova 600 x 600 mm        nos.250 kn.  Vključno z dobavo in vgradnjo vpadne cevi fi 200 do 250 povp.dolžine 0.80m z uporabo fazonov:              </t>
  </si>
  <si>
    <t>200/300</t>
  </si>
  <si>
    <t>200/400</t>
  </si>
  <si>
    <t>250/600</t>
  </si>
  <si>
    <t xml:space="preserve">Zasip jarka kanalizacijskih priključkov z nakladanjem in dovozom izkopanega sipkega materiala frakcij 0-125mm skladno s TSC 06.100 iz krajevne deponije  ter zasip jarka in komprimiranje v plasteh po 20cm. </t>
  </si>
  <si>
    <t>Izdelava posteljice deb. 10cm, obsip in zasip kanalizacijskih priključkov z gramoznim materialom 4-8mm ter ročno komprimiranje v plasteh po 15 cm do višine 30 cm nad temenom cevi.</t>
  </si>
  <si>
    <t>Obveščanje javnosti o izvajanju del preko časopisa in radia o zaporah in drugih ovirah za prebivalce - 1 objava v lokalnem časopisu, 1x tedensko objava na lokalnem radiu - ZA CELOTEN OBJEKT.</t>
  </si>
  <si>
    <r>
      <t>Dobava in polaganje armirano poliestrskih GRP kanalizacijskih cevi SN10kN/m</t>
    </r>
    <r>
      <rPr>
        <vertAlign val="superscript"/>
        <sz val="10"/>
        <rFont val="Arial"/>
        <family val="2"/>
      </rPr>
      <t>2,</t>
    </r>
    <r>
      <rPr>
        <sz val="10"/>
        <rFont val="Arial"/>
        <family val="2"/>
      </rPr>
      <t xml:space="preserve"> izdelanih po SIST EN 14 364 na pripravljeno peščeno podlago, kompletno s spojkami in gumi tesnili. Cevi morajo biti zunanje kalibrirane. Notranji zaščitni sloj cevi iz čistega poliestra, brez polnila in ojačitve, mora imeti minimalno debelino 1,0 mm s ciljem doseganja tesnosti, kemijske in abrazijske obstojnosti in odpornosti na obrus pri visokotlačnem čiščenju.</t>
    </r>
  </si>
  <si>
    <t>Dobava in montaža poliestrskih fazonskih kosov cev SN10kN/m2, na peščeno podlago, komplet z gumi tesnili.</t>
  </si>
  <si>
    <t>KANALIZACIJA ZA KOMUNALNO ODP. VODO</t>
  </si>
  <si>
    <t>Zakoličba vodovodnih jaškov z niveliranjem</t>
  </si>
  <si>
    <t xml:space="preserve">ODVODNJAVANJE                                                                                                                                                                                                                                                  </t>
  </si>
  <si>
    <t xml:space="preserve">ZGORNJI USTROJ                                                                                                                                                                                                                                                </t>
  </si>
  <si>
    <t xml:space="preserve">ZEMELJSKA DELA                                                                                                                                                                                                                                                </t>
  </si>
  <si>
    <t xml:space="preserve">PRIPRAVLJALNA IN RUŠITVENA DELA                                                                                                                                                                                                                                            </t>
  </si>
  <si>
    <t xml:space="preserve"> PRIPRAVLJALNA IN RUŠITVENA DELA  </t>
  </si>
  <si>
    <t xml:space="preserve"> Zakoličba ceste in obnovitev trase                                                                                                                                                                                                                                     </t>
  </si>
  <si>
    <t xml:space="preserve">m1  </t>
  </si>
  <si>
    <t xml:space="preserve"> Postavitev dvostr.profilov z zavarovanjem.                                                                                                                                                                                                                 </t>
  </si>
  <si>
    <t xml:space="preserve">kd  </t>
  </si>
  <si>
    <t xml:space="preserve"> Rezanje spojnic v obstoječi asfalt.                                                                                                                                                                                                                           </t>
  </si>
  <si>
    <t xml:space="preserve">m2  </t>
  </si>
  <si>
    <t xml:space="preserve"> Kompletno rušenje peskolovov iz BC cevi fi50 cm h=1.00-1.50m z odvozom v deponijo ter demontažo in čiščenje LTŽ rešetke za ponovno uporabo.                                                                                                                                                                                         </t>
  </si>
  <si>
    <t>2.1</t>
  </si>
  <si>
    <t>2.1.1</t>
  </si>
  <si>
    <t>2.1.2</t>
  </si>
  <si>
    <t>2.1.3</t>
  </si>
  <si>
    <t>2.1.4</t>
  </si>
  <si>
    <t>Izdelava in postavitev gradbenih profilov za izvedbo priključkov vodovoda.</t>
  </si>
  <si>
    <t>2.1.5</t>
  </si>
  <si>
    <t>2.2</t>
  </si>
  <si>
    <t>Izdelava vodovodnega jaška iz AB C25/30 komplet z vsemi pomožnimi deli (opaž, armatura, podložni beton, izdelava betonskih podstavkov, zatesnitvijo delovnih stikov in predorov cevi s tesnilnim trakom iz betonita in kavčuka, 
Dobava in montaža pokrova iz nodularne litine 60x60, nosilnosti 400 kN, s protihrupnim vložkom, termoizolacijski pokrov iz prešanega stiroporja d=5cm. Dobava in motaža plastiče pohodne rešetke z okvirjem dim 45x45cm.</t>
  </si>
  <si>
    <t>T DN100/100</t>
  </si>
  <si>
    <t>T DN100/80</t>
  </si>
  <si>
    <t>T DN100/50</t>
  </si>
  <si>
    <t>TT DN100</t>
  </si>
  <si>
    <t>FF DN100 L=600</t>
  </si>
  <si>
    <t>FF DN100 L=200</t>
  </si>
  <si>
    <t>MDK DN100</t>
  </si>
  <si>
    <t>MMK DN100/45°</t>
  </si>
  <si>
    <t>MMQ</t>
  </si>
  <si>
    <t>MK DN100/22.5°</t>
  </si>
  <si>
    <t>MK DN100/11,25°</t>
  </si>
  <si>
    <t>Q DN100</t>
  </si>
  <si>
    <t>Q DN80</t>
  </si>
  <si>
    <t>FFR DN80/50</t>
  </si>
  <si>
    <t>čistilni kos DN100</t>
  </si>
  <si>
    <t>čistilni kos DN32</t>
  </si>
  <si>
    <t>varnostni ventil DN80</t>
  </si>
  <si>
    <t>univerzalna spojka DN50</t>
  </si>
  <si>
    <t>Dobava in montaža navojnega zračnika DN50</t>
  </si>
  <si>
    <t>2.2.1</t>
  </si>
  <si>
    <t>2.2.2</t>
  </si>
  <si>
    <t>2.2.3</t>
  </si>
  <si>
    <t>2.2.4</t>
  </si>
  <si>
    <t>2.2.5</t>
  </si>
  <si>
    <t>2.2.6</t>
  </si>
  <si>
    <t>2.2.7</t>
  </si>
  <si>
    <t>2.2.8</t>
  </si>
  <si>
    <t>2.2.9</t>
  </si>
  <si>
    <t>2.2.10</t>
  </si>
  <si>
    <t>2.2.11</t>
  </si>
  <si>
    <t>2.2.12</t>
  </si>
  <si>
    <t>2.2.13</t>
  </si>
  <si>
    <t>2.2.14</t>
  </si>
  <si>
    <t>2.3</t>
  </si>
  <si>
    <t>2.3.3</t>
  </si>
  <si>
    <t>2.3.1</t>
  </si>
  <si>
    <t>2.3.2</t>
  </si>
  <si>
    <t>2.3.4</t>
  </si>
  <si>
    <t>2.3.5</t>
  </si>
  <si>
    <t>2.3.6</t>
  </si>
  <si>
    <t>Dobava in montaža PVC cevi DN200 dolžine L=3,0m za zaščito cevovoda pri križanju s kanalizacijo, skupaj s tesnilnim in montažnim materialom.</t>
  </si>
  <si>
    <t>2.4</t>
  </si>
  <si>
    <t>2.4.1</t>
  </si>
  <si>
    <t>2.4.2</t>
  </si>
  <si>
    <t>2.4.3</t>
  </si>
  <si>
    <t>2.4.4</t>
  </si>
  <si>
    <t>2.4.5</t>
  </si>
  <si>
    <t>2.4.6</t>
  </si>
  <si>
    <t>2.5</t>
  </si>
  <si>
    <t>2.5.1</t>
  </si>
  <si>
    <t>2.5.2</t>
  </si>
  <si>
    <t>2.5.3</t>
  </si>
  <si>
    <t>2.5.4</t>
  </si>
  <si>
    <t>2.5.5</t>
  </si>
  <si>
    <t>lok 22 2''</t>
  </si>
  <si>
    <t>lok 30 2''</t>
  </si>
  <si>
    <t>lok 11 2''</t>
  </si>
  <si>
    <t>lok 45 2''</t>
  </si>
  <si>
    <t>koleno 90 5/4''</t>
  </si>
  <si>
    <t>Izdelava betonskih betonskih podstavkov dim. 40x40x10cm iz betona C20/25, komplet z opažanjem, dobavo in vgrajevanjem betona,  za montažo cestnih kap.</t>
  </si>
  <si>
    <t>Dobava in montaža vodovodnih cevi iz nodularne litine tip. K9 s standardnimi spojkami STD, zunanje in notranje zaščitenih proti koroziji (notranja cementna zaščita), komplet s spojnim in tesnilnim materialom.</t>
  </si>
  <si>
    <t>- DN100 / PN16</t>
  </si>
  <si>
    <t>EU DN100</t>
  </si>
  <si>
    <t>MMK DN100/11,25°</t>
  </si>
  <si>
    <t>MMK DN100/22.5°</t>
  </si>
  <si>
    <t>MMA DN100/DN100</t>
  </si>
  <si>
    <t>N-kos DN100</t>
  </si>
  <si>
    <t>FF DN100 L=500</t>
  </si>
  <si>
    <t>Dobava in montaža požarne ''C'' spojke DN50</t>
  </si>
  <si>
    <t>Dobava in montaža ovalnega zasuna NP16 DN100, komplet s tesnilnim in montažnim materialom</t>
  </si>
  <si>
    <t>Dobava in montaža vgradbene garniture za zasune komplet s cestno kapo DN100, vgradbena višina h=1,2-1,8 m</t>
  </si>
  <si>
    <t>Dobava in montaža nadzemnega hidranta DN100, PN16 za globino vgradnje h=1300mm, skupaj z montažnim in tesnilnim materilom. Telo nadzemnega hidranta mora biti iz INOX, glava iz nodularne litine z dvema "C" priključkoma ter enim "B" priključkom.</t>
  </si>
  <si>
    <t xml:space="preserve">R E K A P I T U L A C I J A </t>
  </si>
  <si>
    <t>DDV</t>
  </si>
  <si>
    <t>Vrednost z DDV</t>
  </si>
  <si>
    <t>VODOVOD</t>
  </si>
  <si>
    <t xml:space="preserve">SKUPAJ </t>
  </si>
  <si>
    <t>PREDDELA</t>
  </si>
  <si>
    <t>ZEMELJSKA DELA</t>
  </si>
  <si>
    <t>GRADBENA DELA</t>
  </si>
  <si>
    <t>MONTAŽNA DELA</t>
  </si>
  <si>
    <t>ZAKLJUČNA DELA</t>
  </si>
  <si>
    <t>Zap.št.</t>
  </si>
  <si>
    <t>Opis del</t>
  </si>
  <si>
    <t>Količina</t>
  </si>
  <si>
    <t>Enota</t>
  </si>
  <si>
    <t>Cena/enoto</t>
  </si>
  <si>
    <t>Zakoličba trase fekalne kanalizacije z niveliranjem</t>
  </si>
  <si>
    <t>m</t>
  </si>
  <si>
    <t>Zakoličba revizijskih jaškov fekalne kanalizacije</t>
  </si>
  <si>
    <t>kos</t>
  </si>
  <si>
    <t>Izdelava in postavitev gradbenih profilov za izvedbo fekalne kanalizacije.</t>
  </si>
  <si>
    <t>Izdelava in postavitev gradbenih profilov za izvedbo priključkov na fekalno kanalizacijo.</t>
  </si>
  <si>
    <t>pavšal</t>
  </si>
  <si>
    <t>PREDDELA SKUPAJ</t>
  </si>
  <si>
    <t>m1</t>
  </si>
  <si>
    <t>m2</t>
  </si>
  <si>
    <t>1.1</t>
  </si>
  <si>
    <t>1.1.1</t>
  </si>
  <si>
    <t>1.1.2</t>
  </si>
  <si>
    <t>1.1.3</t>
  </si>
  <si>
    <t>1.1.4</t>
  </si>
  <si>
    <t>1.1.5</t>
  </si>
  <si>
    <t>1.1.6</t>
  </si>
  <si>
    <t>1.1.7</t>
  </si>
  <si>
    <t>1.1.8</t>
  </si>
  <si>
    <t>1.2</t>
  </si>
  <si>
    <t>1.3</t>
  </si>
  <si>
    <t>1.4</t>
  </si>
  <si>
    <t>1.5</t>
  </si>
  <si>
    <t>1.2.1</t>
  </si>
  <si>
    <t>1.2.2</t>
  </si>
  <si>
    <t>1.2.3</t>
  </si>
  <si>
    <t>1.2.4</t>
  </si>
  <si>
    <t>1.2.5</t>
  </si>
  <si>
    <t>1.2.6</t>
  </si>
  <si>
    <t>1.2.7</t>
  </si>
  <si>
    <t>1.2.8</t>
  </si>
  <si>
    <t>1.2.9</t>
  </si>
  <si>
    <t>1.2.10</t>
  </si>
  <si>
    <t>1.2.11</t>
  </si>
  <si>
    <t>1.2.12</t>
  </si>
  <si>
    <t>1.2.13</t>
  </si>
  <si>
    <t>1.2.14</t>
  </si>
  <si>
    <t>1.2.15</t>
  </si>
  <si>
    <t>1.2.16</t>
  </si>
  <si>
    <t>1.4.1</t>
  </si>
  <si>
    <t>1.4.2</t>
  </si>
  <si>
    <t>1.4.3</t>
  </si>
  <si>
    <t>1.4.6</t>
  </si>
  <si>
    <t>1.4.7</t>
  </si>
  <si>
    <t>1.4.8</t>
  </si>
  <si>
    <t>1.4.9</t>
  </si>
  <si>
    <t>1.4.10</t>
  </si>
  <si>
    <t>1.4.11</t>
  </si>
  <si>
    <t>1.4.12</t>
  </si>
  <si>
    <t>1.5.1</t>
  </si>
  <si>
    <t>1.5.2</t>
  </si>
  <si>
    <t>1.5.3</t>
  </si>
  <si>
    <t>1.5.4</t>
  </si>
  <si>
    <t>m3</t>
  </si>
  <si>
    <t>Ročni izkop zemljine III. in IV. ktg. na križanjih z ostalimi komunalnimi vodi  z odmetom na rob gradbene jame.</t>
  </si>
  <si>
    <t xml:space="preserve">Planiranje dna kanalizacijskega jarka s točnostjo +/-2cm                 </t>
  </si>
  <si>
    <t xml:space="preserve">Planiranje dna jarka  kanalizacijskega priključka točnostjo +/-2cm                 </t>
  </si>
  <si>
    <t xml:space="preserve">Zasip jarka kanalizacijskih priključkov z nakladanjem in dovozom izkopanega materiala iz lokalne deponije, ter komprimiranje v plasteh po 20cm. </t>
  </si>
  <si>
    <t>ZEMELJSKA DELA SKUPAJ</t>
  </si>
  <si>
    <t>GRADBENA DELA SKUPAJ</t>
  </si>
  <si>
    <t>MONTAŽNA  DELA</t>
  </si>
  <si>
    <t>DN250</t>
  </si>
  <si>
    <t>MONTAŽNA DELA SKUPAJ</t>
  </si>
  <si>
    <t>Čiščenje in pospravljanje trase kanalizacije in hišnih priključkov</t>
  </si>
  <si>
    <t>ur</t>
  </si>
  <si>
    <t>ZAKLJUČNA DELA SKUPAJ</t>
  </si>
  <si>
    <t>DN200</t>
  </si>
  <si>
    <t>Zakoličba trase vodovoda z niveliranjem</t>
  </si>
  <si>
    <t>Polaganje opozorilnega traku"vodovod" 40 cm pod terenom</t>
  </si>
  <si>
    <t>Izpiranje cevovoda</t>
  </si>
  <si>
    <t>Tlačni preizkus položenega cevovoda po standardu SIST EN 805</t>
  </si>
  <si>
    <t>kompl.</t>
  </si>
  <si>
    <t>Čiščenje in pospravljanje trase vodovoda</t>
  </si>
  <si>
    <t xml:space="preserve"> Razgrinjanje humusa in planiranje brežin v deb.20 cm in      sejanjem travnih semen z zagrebljanjem  in nego.                                                                                                                                                                      </t>
  </si>
  <si>
    <t xml:space="preserve"> Dobava in strojno in ročno vgrajevanje           bitugramoza v deb.6 cm AC 11 surf B70/100 A4 Z2 komplet z vsemi deli.                                                                                                                                                         </t>
  </si>
  <si>
    <t xml:space="preserve">Doplačilo za izvedbo asfaltne mulde š=0.50m, višine 5 cm                                                                                                                                                                                  </t>
  </si>
  <si>
    <t>Odstranitev obstoječega pravokotnega prometnega znaka III-107.2 "tabla za usmerjanje", 50 x 100 cm, vključno z 2 drogovoma h=2.20m, odvoz in deponiranje</t>
  </si>
  <si>
    <t>Odstranitev cestnega smernika vključno z odvozom in deponiranjem</t>
  </si>
  <si>
    <t>3.1.1.12</t>
  </si>
  <si>
    <t>3.1.1.13</t>
  </si>
  <si>
    <t xml:space="preserve">Zakoličba ceste in obnovitev trase                                                                                                                                                                                                                                     </t>
  </si>
  <si>
    <t xml:space="preserve">Postavitev dvostr.profilov z zavarovanjem.                                                                                                                                                                                                                 </t>
  </si>
  <si>
    <t xml:space="preserve"> Površinski strojni izkop terena IV. ktg. z odrivom v gradbeno deponijo do 100m. (izkop  obstoječega zgornjega ustroja - ta se uporabi za nov zgornji ustroj (predvideva se ustrezna kvaliteta))                                                               </t>
  </si>
  <si>
    <t xml:space="preserve"> Razgrinjanje humusa in planiranje brežin v deb.20 cm in      sejanjem travnih semen z zagrebljanjem  in nego.                                                                                                                                                 </t>
  </si>
  <si>
    <t xml:space="preserve"> Dobava in strojno in ročno vgrajevanje bitugramoza v deb.6 cm AC 11 surf B70/100 A4 Z2 komplet z vsemi deli.                                                                                                                                                  </t>
  </si>
  <si>
    <t xml:space="preserve"> Rušenje asfalta debeline povp. debeline 7 cm z odvozom v stalno      deponijo do 10,00 km.                                                                                                                                                                                                </t>
  </si>
  <si>
    <t>CESTA D1 in D2  in DVORIŠČE ZA CERKVO (L=36.10(D1)+35.10m(D2), š=3.00+2x0.50m, A=184.50m2(dvorišče za cerkvo)</t>
  </si>
  <si>
    <t>CESTI D1 in D2</t>
  </si>
  <si>
    <t>3.7</t>
  </si>
  <si>
    <t>3.6.4.18</t>
  </si>
  <si>
    <t>3.6.4.19</t>
  </si>
  <si>
    <t>3.6.4.20</t>
  </si>
  <si>
    <t>3.6.4.21</t>
  </si>
  <si>
    <t>3.6.4.22</t>
  </si>
  <si>
    <t>3.6.4.23</t>
  </si>
  <si>
    <t>3.6.4.24</t>
  </si>
  <si>
    <t>3.7.1</t>
  </si>
  <si>
    <t>3.7.2</t>
  </si>
  <si>
    <t>3.7.3</t>
  </si>
  <si>
    <t>3.7.4</t>
  </si>
  <si>
    <t>3.7.5</t>
  </si>
  <si>
    <t>3.7.1.1</t>
  </si>
  <si>
    <t>3.7.1.2</t>
  </si>
  <si>
    <t>3.7.1.3</t>
  </si>
  <si>
    <t>3.7.1.4</t>
  </si>
  <si>
    <t>3.7.2.1</t>
  </si>
  <si>
    <t>3.7.2.2</t>
  </si>
  <si>
    <t>3.7.2.3</t>
  </si>
  <si>
    <t>3.7.2.4</t>
  </si>
  <si>
    <t>3.7.2.5</t>
  </si>
  <si>
    <t>3.7.2.6</t>
  </si>
  <si>
    <t>3.7.3.1</t>
  </si>
  <si>
    <t>3.7.3.2</t>
  </si>
  <si>
    <t>3.7.3.3</t>
  </si>
  <si>
    <t>3.7.3.4</t>
  </si>
  <si>
    <t>3.7.3.5</t>
  </si>
  <si>
    <t>3.7.3.6</t>
  </si>
  <si>
    <t>3.7.3.7</t>
  </si>
  <si>
    <t>3.7.3.8</t>
  </si>
  <si>
    <t>3.7.3.9</t>
  </si>
  <si>
    <t>3.7.4.1</t>
  </si>
  <si>
    <t>3.7.4.2</t>
  </si>
  <si>
    <t>3.7.4.3</t>
  </si>
  <si>
    <t>3.7.4.4</t>
  </si>
  <si>
    <t>3.7.4.5</t>
  </si>
  <si>
    <t>3.7.4.6</t>
  </si>
  <si>
    <t>3.7.4.7</t>
  </si>
  <si>
    <t>3.7.4.8</t>
  </si>
  <si>
    <t>3.7.4.9</t>
  </si>
  <si>
    <t>3.7.4.10</t>
  </si>
  <si>
    <t>3.7.4.11</t>
  </si>
  <si>
    <t>3.7.4.12</t>
  </si>
  <si>
    <t>3.7.4.13</t>
  </si>
  <si>
    <t>3.7.4.14</t>
  </si>
  <si>
    <t>3.7.4.15</t>
  </si>
  <si>
    <t>3.7.4.16</t>
  </si>
  <si>
    <t>3.7.4.17</t>
  </si>
  <si>
    <t>3.7.5.1</t>
  </si>
  <si>
    <t>3.7.5.2</t>
  </si>
  <si>
    <t>Izdelava priklopa fi11 cm v obstoječi peskolov</t>
  </si>
  <si>
    <t>3.1.1.14</t>
  </si>
  <si>
    <t>3.1.2.9</t>
  </si>
  <si>
    <t>3.1.2.10</t>
  </si>
  <si>
    <t>3.1.2.11</t>
  </si>
  <si>
    <t>3.1.2.12</t>
  </si>
  <si>
    <t>3.1.2.13</t>
  </si>
  <si>
    <t>3.1.2.14</t>
  </si>
  <si>
    <t>3.1.2.15</t>
  </si>
  <si>
    <t>3.1.2.16</t>
  </si>
  <si>
    <t>3.1.2.17</t>
  </si>
  <si>
    <t>3.1.2.18</t>
  </si>
  <si>
    <t>ZEMELJSKA DELA IN GRADBENA DELA</t>
  </si>
  <si>
    <t xml:space="preserve"> Kompletna izdelava revizijskih          jaškov iz bet.cevi fi 60 cm globine     1,00 - 1,50 m z izdelavo dna,muld,      priklj.3 kd ,ab venec ter dobava in     montaža ltž pokrova 600 x 600 mm        nos.250 kn.                                           </t>
  </si>
  <si>
    <t>Izdelava iztočne glave prepusta fi 300 mm komplet z vsemi deli</t>
  </si>
  <si>
    <t xml:space="preserve">Izdelava zavarovanja brežine na iztoku s kamnometom v pustem betonu (cca 2m2)                                                                                                                                                 </t>
  </si>
  <si>
    <t xml:space="preserve">Izdelava tlakovanja izpusta asfaltnih muld prek brežine s kamnometom v pustem betonu (cca 2m2)                                                                                                                                                 </t>
  </si>
  <si>
    <t xml:space="preserve"> Trasiranje kanalizacije.                                                                                                                                                                                                                                      </t>
  </si>
  <si>
    <t xml:space="preserve"> Postavitev dvostranskih profilov.                                                                                                                                                                                                                             </t>
  </si>
  <si>
    <t xml:space="preserve"> Preizkus kanalizacije.                                                                                                                                                                                                                                        </t>
  </si>
  <si>
    <t>3.1.4.1</t>
  </si>
  <si>
    <t>3.1.4.2</t>
  </si>
  <si>
    <t>3.1.4.3</t>
  </si>
  <si>
    <t>3.1.4.4</t>
  </si>
  <si>
    <t>3.1.4.5</t>
  </si>
  <si>
    <t>3.1.4.6</t>
  </si>
  <si>
    <t>3.1.4.7</t>
  </si>
  <si>
    <t>3.1.4.8</t>
  </si>
  <si>
    <t>3.1.4.9</t>
  </si>
  <si>
    <t>3.1.4.10</t>
  </si>
  <si>
    <t>3.1.4.11</t>
  </si>
  <si>
    <t>3.1.4.12</t>
  </si>
  <si>
    <t>3.1.4.13</t>
  </si>
  <si>
    <t>3.1.4.14</t>
  </si>
  <si>
    <t>3.1.4.15</t>
  </si>
  <si>
    <t>3.1.4.16</t>
  </si>
  <si>
    <t>3.1.4.17</t>
  </si>
  <si>
    <t>3.1.4.18</t>
  </si>
  <si>
    <t>3.1.4.19</t>
  </si>
  <si>
    <t>3.1.4.20</t>
  </si>
  <si>
    <t>3.1.4.21</t>
  </si>
  <si>
    <t>3.1.4.22</t>
  </si>
  <si>
    <t>3.1.4.23</t>
  </si>
  <si>
    <t>3.1.4.24</t>
  </si>
  <si>
    <t>3.1.4.25</t>
  </si>
  <si>
    <t>2.</t>
  </si>
  <si>
    <t>1.</t>
  </si>
  <si>
    <t>ODVODNJAVANJE SKUPAJ</t>
  </si>
  <si>
    <t xml:space="preserve">PROMETNA UREDITEV       </t>
  </si>
  <si>
    <t>PROMETNA UREDITEV SKUPAJ</t>
  </si>
  <si>
    <t>3.1.5.1</t>
  </si>
  <si>
    <t>3.1.6</t>
  </si>
  <si>
    <t>3.1.6.1</t>
  </si>
  <si>
    <t>3.1.6.2</t>
  </si>
  <si>
    <t>3.1.6.3</t>
  </si>
  <si>
    <t xml:space="preserve">PROMETNA UREDITEV  </t>
  </si>
  <si>
    <t xml:space="preserve">PRIPRAVLJALNA IN RUŠITVENA DELA                                                                                                                                                                                                                                </t>
  </si>
  <si>
    <t>Dobava drobljenca in zasip enakomerno zrnatega drobljenca po SIST 13242:2003, vgrajevanje in zahteve materiala po TSC 06.100:2003 iz kamnine 0-32 mm, komprimiranje v plasteh po 20cm.</t>
  </si>
  <si>
    <t>Dodatni strojni izkop za  jaške hišnih priključkov fi 500 mm v terenu III. ktg (70 %)  in IV kat (30 %)., globine do 1,5 m, naklon brežin 70° z nakladanjem in odvozom na deponijo, komplet z ravnanjem materiala v deponiji</t>
  </si>
  <si>
    <t>DN200/150;45°-odcep za PVC</t>
  </si>
  <si>
    <t>DN250/150;45°-odcep za PVC</t>
  </si>
  <si>
    <t>SKLOP 1</t>
  </si>
  <si>
    <t>DN250; lok 15°</t>
  </si>
  <si>
    <t>DN200; lok 30°</t>
  </si>
  <si>
    <t>Dobava in montaža cevi PE100 d110 na pripravljeno peščeno podlago. Skupaj s spojnim materjlalom. Cevi morajo imeti imeti garancijo za odpornost na odpadno vodo.</t>
  </si>
  <si>
    <t>Izdelava posteljice deb. 15cm in zasip PE cevi s peščenim materialom 0/4mm ter ročno komprimiranje v plasteh po 15 cm do visine 15 cm nad temenom cevi.</t>
  </si>
  <si>
    <t>Dobava in vgradnja revizijskega jaška iz poliesterskih cevi DN800 mm vključno s pripravo betonske podlage d = 10 cm iz pustega betona, s poliestersko muldo ter betonsko zapolnitvijo  prostora pod muldo za varovanje jaška pred vzgonom.
Dobava in montaža okroglega LTŽ pokrova DN600 nosilnosti 400 kN, skladno s standardom EN124, s protihrupnim polietilenskim vložkom, z izdelavo in montažo AB venca ter razbremenilnega AB obroča na podložno ploščo iz suhega betona. Izvedba pod povoznimi površinami.</t>
  </si>
  <si>
    <r>
      <t xml:space="preserve">Strojni in deloma ročni izkop kabelskega kanala  v terenu  IV. do V. ktg. dim. 0,4x1 m, izdelava posteljice z nabitim peskom granulacije 3-7 mm ali mivko v debelini 10 cm, polaganje STG cevi 1x </t>
    </r>
    <r>
      <rPr>
        <sz val="10"/>
        <rFont val="Symbol"/>
        <family val="1"/>
      </rPr>
      <t>f</t>
    </r>
    <r>
      <rPr>
        <sz val="10"/>
        <rFont val="Arial CE"/>
        <family val="2"/>
      </rPr>
      <t xml:space="preserve">110 mm, zasipanje s peskom granulacije 3-7 mm v sloju 10 cm z nabijanjem, zasip z izkopanim materialom ter nabijanje po slojih 20 cm, polaganje ozemljilnega valjanca, polaganje PVC opozorilnega traku, odvoz odvečnega materiala ter urejanje okolice </t>
    </r>
  </si>
  <si>
    <t xml:space="preserve">Izkop v terenu IV do V. ktg. in postavitev kabelskega jaška E.J.1-4 in 6 dim. fi 0.8x1 iz betonske cevi, obbetonirane, ustrezno armaturo,litoželeznim pokrovom za težki  promet z odprtino 600x600 napisom ELEKTRIKA </t>
  </si>
  <si>
    <t>vertikalna zaščita dovodnega kabla na obstoječem stebru l=3m</t>
  </si>
  <si>
    <t xml:space="preserve">Planiranje dna jarka  vodovodnega priključka točnostjo +/-2cm                 </t>
  </si>
  <si>
    <t>Izdelava posteljice deb. 15cm in zasip vodovodnih cevi s peščenim materialom 0/4mm ter ročno komprimiranje v plasteh po 15 cm do visine 15 cm nad temenom cevi.</t>
  </si>
  <si>
    <t>Izdelava posteljice deb. 15cm in zasip cevi vodovodnih priključkov s peščenim materialom 0/4mm ter ročno komprimiranje v plasteh po 15 cm do visine 15 cm nad temenom cevi.</t>
  </si>
  <si>
    <t>3.1</t>
  </si>
  <si>
    <t>Izdelava betonskih sidrnih blokov iz betona C20/25, komplet z opažanjem, dobavo in vgrajevanjem betona, za sidranje cevovoda.</t>
  </si>
  <si>
    <t>3.2</t>
  </si>
  <si>
    <t>Izdelava betonskih sidrnih blokov dim. 40x20x20cm iz betona C20/25, komplet z opažanjem, dobavo in vgrajevanjem betona,  za montažo nadzemnega hidranta.</t>
  </si>
  <si>
    <t>3.3</t>
  </si>
  <si>
    <t>DISTRIBUCIJSKI VODOVOD IN KANALIZACIJA KAL NAD KANALOM</t>
  </si>
  <si>
    <t xml:space="preserve"> Strojni izkop za kanalizacijo v terenu  III.-V.ktg. globine do 1.00 m z odlaganjem materiala ob robu izkopa.                                                                                                                                          </t>
  </si>
  <si>
    <t>3.4.5.1</t>
  </si>
  <si>
    <t>3.4.5.2</t>
  </si>
  <si>
    <t>3.5.1.1</t>
  </si>
  <si>
    <t>3.5.2.1</t>
  </si>
  <si>
    <t>3.5.2.2</t>
  </si>
  <si>
    <t>3.5.2.3</t>
  </si>
  <si>
    <t>3.5.2.4</t>
  </si>
  <si>
    <t>3.5.2.5</t>
  </si>
  <si>
    <t>3.5.3.1</t>
  </si>
  <si>
    <t>3.5.3.2</t>
  </si>
  <si>
    <t>3.5.3.3</t>
  </si>
  <si>
    <t>3.5.3.4</t>
  </si>
  <si>
    <t>3.5.3.5</t>
  </si>
  <si>
    <t>3.5.3.6</t>
  </si>
  <si>
    <t>3.5.3.7</t>
  </si>
  <si>
    <t xml:space="preserve"> Strojni in ročni zasip z boljšim materialom od  izkopa  v plasteh z utrjevanjem.                                                                                                                                                                                       </t>
  </si>
  <si>
    <t xml:space="preserve">Čiščenje in obdelava sten obstoječih jaškov/peskolovov s fino cementno malto , vključno z obdelavo priključkov 1kd                                                       </t>
  </si>
  <si>
    <t>Opomba! Vsi izkopi in zasipi materiala so računani v raščenem terenu. Ponudnik mora pri oddaji ponudbe vkalkulirati razhrahljivosti materialov. Ponudnik je dolžan v enotno ceno postavk upoštevati tudi strošek črpanja vode iz gradbene jame in črpanje meteorne vode v času prevezave pri vseh delih.</t>
  </si>
  <si>
    <t>Opomba! Vsi izkopi in zasipi materiala so računani v raščenem terenu. Ponudnik mora pri oddaji ponudbe vkalkulirati razhrahljivosti materialov. Ponudnik je dolžan v enotno ceno postavk upoštevati tudi strošek črpanja vode iz gradbene jame.</t>
  </si>
  <si>
    <t>Dobava in vgradnja kaskadnega revizijskega jaška iz poliesterskih cevi DN800 mm vključno s pripravo betonske podlage d = 10 cm iz pustega betona, s poliestersko muldo z enim priključkom DN200 s kaskadnim vtokom.                                    
Dobava in montaža okroglega LTŽ pokrova DN600 nosilnosti 250 kN, skladno s standardom EN124, s protihrupnim polietilenskim vložkom, z izdelavo in montažo AB venca ter razbremenilnega AB obroča na podložno ploščo iz suhega betona. Izvedba pod povoznimi površinami.</t>
  </si>
  <si>
    <t>Dobava in montaža hišnega jaška iz poliesterskih cevi DN 500 globine do  1,5 m, s poliestresko muldo, nastavkom za PVC cev. Dobava in montaža okroglega LTŽ pokrova DN500 nosilnosti 250 kN, komplet z izdelavo AB venca.</t>
  </si>
  <si>
    <t>Dobava in montaža hišnih priključnih jaškov iz poliesterskih cevi DN 800 globine do  1,5 m, s poliestresko muldo in priklopom bet. cevi DN400. Dobava in montaža okroglega LTŽ pokrova DN600 nosilnosti 400 kN, komplet z izdelavo AB venca.</t>
  </si>
  <si>
    <t>Strojni izkop jarkov za vodovod v terenu --. ktg., širine dna do 1 m, globine do 1,5 m, naklon brežin 70° z nakladanjem na prevozno sredstvo, odvozom na ustrezno deponijo, komplet z ravnanjen materiala v deponiji.</t>
  </si>
  <si>
    <t>Razširitev strojnega  izkopa za izvedbo vodovodnih jaškov jaškov v terenu III. ktg (70 %)  in IV kat (30 %) naklon brežin 70° z nakladanjem in odvozom na ustrezno deponijo</t>
  </si>
  <si>
    <t>Strojni izkop jarkov vodovodnih priključkov v terenu III. Ktg (70 %)  in IV kat (30 %), širine dna do 0,6m, globine do 1,5 m, naklon brežin 70° z nakladanjem na prevozno sredstvo, odvozom na ustrezno deponijo, komplet z ravnanjen materiala v deponiji.</t>
  </si>
  <si>
    <t>Obveščanje javnosti o izvajanju del preko časopisa in radia o zapori vode in drugih ovirah za prebivalce - 1 objava v lokalnem časopisu, 1x tedensko objava na lokalnem radiu.</t>
  </si>
  <si>
    <t>Dezinfekcija  in analiza vode po zahtevah inštituta za varovanje zdravja.</t>
  </si>
  <si>
    <t>Zavarovanje prometa med gradnjo ZA CELOTEN OBJEKT, pridobitev dovoljenja za cestno zaporo, z ureditvijo prometnega režima v času gradnje (obvestilo, zavarovanje gradbene jame in gradbišča, postavitev prometne signalizacije, postavitev zaščitne ograje, premostivenih objektov za pešce in ostali promet). Po končanih delih odstraniti prometno signalizacijo in vzpostaviti prometni režim v prvotno stanje.</t>
  </si>
  <si>
    <t>Ročni izkop zemljine III. in IV. ktg. na meji priklopa z obst. vodovodom z odmetom na rob gradbene jame.</t>
  </si>
  <si>
    <t>Široki strojni izkop nasutja pod obstoječim asfaltom v debelini do 40 cm z nakladanjem na prevozno sredstvo in odvozom na trajno deponijo na razdalji do 10 km</t>
  </si>
  <si>
    <t>3.5.4.1</t>
  </si>
  <si>
    <t>3.5.4.2</t>
  </si>
  <si>
    <t>3.5.4.3</t>
  </si>
  <si>
    <t>3.5.4.4</t>
  </si>
  <si>
    <t>3.5.4.5</t>
  </si>
  <si>
    <t>3.5.4.6</t>
  </si>
  <si>
    <t>3.5.5</t>
  </si>
  <si>
    <t>3.3.5.1</t>
  </si>
  <si>
    <t>3.3.5.2</t>
  </si>
  <si>
    <t>CESTA F (L=206m, š=3.00+2x0.50 m)</t>
  </si>
  <si>
    <t>3.6.1</t>
  </si>
  <si>
    <t>3.6</t>
  </si>
  <si>
    <t>3.6.2</t>
  </si>
  <si>
    <t>3.6.3</t>
  </si>
  <si>
    <t>3.6.4</t>
  </si>
  <si>
    <t>3.6.5</t>
  </si>
  <si>
    <t>3.6.1.1</t>
  </si>
  <si>
    <t>3.6.1.2</t>
  </si>
  <si>
    <t>3.6.1.3</t>
  </si>
  <si>
    <t>3.6.1.4</t>
  </si>
  <si>
    <t>3.6.2.1</t>
  </si>
  <si>
    <t>3.6.2.2</t>
  </si>
  <si>
    <t>3.6.2.3</t>
  </si>
  <si>
    <t>3.6.2.4</t>
  </si>
  <si>
    <t>3.6.2.5</t>
  </si>
  <si>
    <t>3.6.3.1</t>
  </si>
  <si>
    <t>3.6.3.2</t>
  </si>
  <si>
    <t>3.6.3.3</t>
  </si>
  <si>
    <t>3.6.3.4</t>
  </si>
  <si>
    <t>3.6.3.5</t>
  </si>
  <si>
    <t>3.6.3.6</t>
  </si>
  <si>
    <t>3.6.3.7</t>
  </si>
  <si>
    <t xml:space="preserve"> Strojni  in ročni izkop za kanalizacijo v terenu  III.-IV.ktg. globine do 1.5 m z odlaganjem materiala ob robu izkopa.                                                                                                                                          </t>
  </si>
  <si>
    <t xml:space="preserve">Izdelava prepusta iz pvc kanalizac. cevi SN8 fi 300 cm vklj.z betonsko       podlago in obbetoniranjem                                                                                                                                                    </t>
  </si>
  <si>
    <t>3.6.4.1</t>
  </si>
  <si>
    <t>3.6.4.2</t>
  </si>
  <si>
    <t>3.6.4.3</t>
  </si>
  <si>
    <t>3.6.4.4</t>
  </si>
  <si>
    <t>3.6.4.5</t>
  </si>
  <si>
    <t>3.6.4.6</t>
  </si>
  <si>
    <t>3.6.4.7</t>
  </si>
  <si>
    <t>3.6.4.8</t>
  </si>
  <si>
    <t>3.6.4.9</t>
  </si>
  <si>
    <t>3.6.4.10</t>
  </si>
  <si>
    <t>3.6.4.11</t>
  </si>
  <si>
    <t>3.6.5.1</t>
  </si>
  <si>
    <t>3.6.5.2</t>
  </si>
  <si>
    <t>Izdelava električnega jaška pod merilno omaro dim.0.8x0.8x0.8m, z betonskim postavkom višine 50cm in dolžine 60cm, za namestitev merilne omare, z LTŽ za TT</t>
  </si>
  <si>
    <t>Nabava,obsip in zasip  revizijskih jaškov z gramoznim materialom deb. 8-16mm ter komprimiranje v plasteh po 15cm.</t>
  </si>
  <si>
    <t xml:space="preserve">Nabava,obsip in zasip   jaškov hišnih priključkov in jarka z tamponskim drobljencem iz kamnine 8-16mm, ter komprimiranje v plasteh po 20cm. </t>
  </si>
  <si>
    <r>
      <t>Dobava in polaganje kanalizacijskih PVC cevi DN150 SN8kN/m</t>
    </r>
    <r>
      <rPr>
        <vertAlign val="superscript"/>
        <sz val="10"/>
        <rFont val="Arial"/>
        <family val="2"/>
      </rPr>
      <t>2</t>
    </r>
    <r>
      <rPr>
        <sz val="10"/>
        <rFont val="Arial"/>
        <family val="2"/>
      </rPr>
      <t xml:space="preserve"> z obbetoniranjem C12/15 debeline 10+DN/10cm (vključno s povezavami) komplet z gumi tesnili za hišne priključke.</t>
    </r>
  </si>
  <si>
    <t>Dobava in montaža odvodnikov prenapetosti B kategorije, za montažo na betonski drog</t>
  </si>
  <si>
    <t>Zasutje jarka in povrnitev stanja v prvotni izgled (zasipanje s peskom, nabijanje, zasutje z zemljo)</t>
  </si>
  <si>
    <t>Polaganje  PVC opozorilnega traku z napisom "POZOR ENERGETSKI KABEL" v izkopan kabelski jarek</t>
  </si>
  <si>
    <t xml:space="preserve">Dobava in montaža univerzalne navrtne spojke , skupaj z montažnim in tesnilnim materialom ter kotnim priključkom DN25. </t>
  </si>
  <si>
    <t>Dobava in montaža ventila z navojnim priključkom-zasun-EV, DN25( 1").</t>
  </si>
  <si>
    <t>Dobava in montaža teleskopske-vgradbene garniture za zasune z navojnim priključkom komplet z varovalno cestno kapo DN25, vgradbena višina h=0,7-1,2m.</t>
  </si>
  <si>
    <t>Dobava in  montaža krogličnega ventila PN16 DN25 (1") , skupaj s tesnilnim in spojnim materialom.</t>
  </si>
  <si>
    <t>H od 2,0 do 2,5 m1</t>
  </si>
  <si>
    <t>KANALIZACIJA ZA KOMUNALNO ODPADNO VODO</t>
  </si>
  <si>
    <t>Čiščenje trase kanalizacije manjša rušitvena dela.</t>
  </si>
  <si>
    <t>pocinkan valjenec FeZn 25x4mm</t>
  </si>
  <si>
    <t>križna sponka</t>
  </si>
  <si>
    <t>Zakoličba trase el.kabelske kanalizacije, skupaj z jaški za NN vod</t>
  </si>
  <si>
    <r>
      <t xml:space="preserve">Stigmaflex cev </t>
    </r>
    <r>
      <rPr>
        <sz val="10"/>
        <rFont val="Symbol"/>
        <family val="1"/>
      </rPr>
      <t>f</t>
    </r>
    <r>
      <rPr>
        <sz val="10"/>
        <rFont val="Arial CE"/>
        <family val="2"/>
      </rPr>
      <t>110</t>
    </r>
    <r>
      <rPr>
        <sz val="10"/>
        <rFont val="Arial"/>
        <family val="2"/>
      </rPr>
      <t>mm skupaj z original čepi, vodotesnimi spoji, distančniki, koleni, …</t>
    </r>
  </si>
  <si>
    <t>Geomehanski nadzor (obisk s poročilom)</t>
  </si>
  <si>
    <t>Izdelava in postavitev gradbenih profilov za izvedbo vodovoda.</t>
  </si>
  <si>
    <t>3.1.4</t>
  </si>
  <si>
    <t>3.1.5</t>
  </si>
  <si>
    <t>Strojni izkop jarkov za fekalno kanalizacijo v terenu --. ktg., širine dna do 1 m, globine do 2,0 m, naklon brežin 70° z nakladanjem na prevozno sredstvo, odvozom na ustrezno deponijo, komplet z ravnanjen materiala v deponiji.</t>
  </si>
  <si>
    <t>Strojni izkop jarkov za fekalno kanalizacijo v terenu --. ktg., širine dna do 2,0 m, globine do 3,0 m, naklon brežin 70° z nakladanjem na prevozno sredstvo, odvozom na ustrezno deponijo, komplet z ravnanjen materiala v deponiji.</t>
  </si>
  <si>
    <t>Strojni izkop jarkov kanalizacijskih priključkov v na fekalno kanalizacijo v terenu III. Ktg (70 %)  in IV kat (30 %), širine dna do 0,6m, globine do 1,5 m, naklon brežin 70° z nakladanjem na prevozno sredstvo, odvozom na ustrezno deponijo, komplet z ravnanjen materiala v deponiji.</t>
  </si>
  <si>
    <t>Razširitev strojnega  izkopa za izvedbo revizijskih jaškov v terenu III. ktg (70 %)  in IV kat (30 %) naklon brežin 70° z nakladanjem in odvozom na ustrezno deponijo</t>
  </si>
  <si>
    <t>Izdelava začasnih prevezav vodovoda v času gradnje za nemoteno oskrbo porabnikov s pitno vodo.</t>
  </si>
  <si>
    <t xml:space="preserve">Nakladanje in dovoz izkopanega sipkega materiala frakcij 0-125mm skladno s TSC 06.100 iz krajevne deponije  ter zasip jarka in komprimiranje v plasteh po 20cm. </t>
  </si>
  <si>
    <t xml:space="preserve">Kompletna izdelava revizijskih jaškov iz bet.cevi fi 80 cm globine 1,00 - 1,60 m z izdelavo dna,muld, priklj.3 kd ,ab venec ter dobava in montaža ltž pokrova 600 x 600 mm        nos.250 kn.                                        </t>
  </si>
  <si>
    <t xml:space="preserve">Kompletna izdelava kaskadnih jaškov iz bet.cevi fi 80 cm globine 1,00 - 1,60 m z izdelavo dna,muld, priklj.3 kd ,ab venec ter dobava in montaža ltž pokrova 600 x 600 mm        nos.250 kn.                                           </t>
  </si>
  <si>
    <t xml:space="preserve">Kompletna izdelava kaskadnih revizijskih jaškov iz bet.cevi fi 100 cm globine 1,50 - 2,00 m z izdelavo dna,muld, priklj.3 kd ,ab venec ter dobava in montaža ltž pokrova 600 x 600 mm        nos.250 kn.                                           </t>
  </si>
  <si>
    <t xml:space="preserve">Kompletna izdelava ponikovalnega jaška iz betonske perforirane cevi fi 1500, globine 3m, perforirangea dela 1.5m. Vključno z zasipom ponikovalnice s drenažnim materialom 8/32 ali prodcem. izdelava ab venec ter dobava in montaža ltž rešetke 600 x 600 mm nos.250 kn.                                           </t>
  </si>
  <si>
    <t xml:space="preserve">Trasiranje kanalizacije.                                                                                                                                                                                                                                      </t>
  </si>
  <si>
    <t xml:space="preserve">Postavitev dvostranskih profilov.                                                                                                                                                                                                                             </t>
  </si>
  <si>
    <t xml:space="preserve">Preizkus kanalizacije.                                                                                                                                                                                                                                        </t>
  </si>
  <si>
    <t>Izdelava iztočne glave prepusta fi 500 mm komplet z vsemi deli</t>
  </si>
  <si>
    <t xml:space="preserve">Izdelava zavarovanja brežine na iztoku s drenaže kamnometom v pustem betonu (cca 1m2/kd)                                                                                                                                                 </t>
  </si>
  <si>
    <t xml:space="preserve">Izdelava tlakovanja izpusta asfaltnih muld prek brežine s kamnometom v pustem betonu (cca 2m2/kd)                                                                                                                                                 </t>
  </si>
  <si>
    <t>3.1.4.27</t>
  </si>
  <si>
    <t>3.1.4.28</t>
  </si>
  <si>
    <t>3.1.4.29</t>
  </si>
  <si>
    <t>3.1.4.30</t>
  </si>
  <si>
    <t>3.1.4.31</t>
  </si>
  <si>
    <t>3.1.4.32</t>
  </si>
  <si>
    <t>3.1.4.33</t>
  </si>
  <si>
    <t>3.1.4.34</t>
  </si>
  <si>
    <t>3.1.4.35</t>
  </si>
  <si>
    <t>3.1.4.36</t>
  </si>
  <si>
    <t>3.1.4.37</t>
  </si>
  <si>
    <t>3.1.4.38</t>
  </si>
  <si>
    <t>3.1.4.39</t>
  </si>
  <si>
    <t>3.1.4.40</t>
  </si>
  <si>
    <t>Pregled in čiščenje kanalizacije po izvedenih delih</t>
  </si>
  <si>
    <t>3.1.4.41</t>
  </si>
  <si>
    <t>3.1.4.42</t>
  </si>
  <si>
    <t>3.1.4.43</t>
  </si>
  <si>
    <t>3.1.4.44</t>
  </si>
  <si>
    <t xml:space="preserve">Rušenje  betonske mulde povp. deb. 13 cm, širine 50-80 cm z odvozom v stalno deponijo do 10,00 km.                                                                                                                                                                                                 </t>
  </si>
  <si>
    <t xml:space="preserve">Rušenje asfalta debeline povp. debeline 7 cm cm z odvozom v stalno deponijo do 10,00 km.  (cesta+uvozi)                                                                                                                                                                                               </t>
  </si>
  <si>
    <t xml:space="preserve">Kompletno rušenje peskolovov iz BC cevi fi50 cm h=1.00-1.50m z betonskim pokrovom z odvozom v deponijo                                                                                                                                                                                    </t>
  </si>
  <si>
    <t xml:space="preserve">Strojni in ročni odriv humusa na zatravljenih bankinah in brežinah v debelini 20cm  z odrivom v gradb.deponijo do 100,00 m.                                                                                                                                                                                            </t>
  </si>
  <si>
    <t xml:space="preserve">Površinski strojni izkop terena IV. ktg. z odrivom v gradbeno deponijo do 100m. (izkop  obstoječega zgornjega ustroja - ta se uporabi za nov zgornji ustroj (predvideva se ustrezna kvaliteta))                                                                                                 </t>
  </si>
  <si>
    <t>1.2.9a</t>
  </si>
  <si>
    <t xml:space="preserve"> Strojni izkop za kanalizacijo v terenu  III.-V.ktg. globine do 2.00 m z         odlaganjem materiala ob robu izkopa.                                                                                                                                          </t>
  </si>
  <si>
    <t xml:space="preserve"> Strojni in ročni zasip z boljšim materialom od  izkopa v plasteh z utrjevanjem.                                                                                                                                                                                       </t>
  </si>
  <si>
    <t xml:space="preserve"> Dobava materiala in zasip cevi s tamponom 0-32mm  v plasteh z utrjevanjem.                                                                                                                                                                                       </t>
  </si>
  <si>
    <t xml:space="preserve"> Strojno nakladanje in odvoz odvečnega   materiala v stalno deponijo.                                                                                                                                                                                          </t>
  </si>
  <si>
    <t xml:space="preserve"> Planiranje dna kanalizacijskih jarkov.                                                                                                                                                                                                                        </t>
  </si>
  <si>
    <t xml:space="preserve"> Prilagoditev pokrovov obst. jaškov na novo niveleto                                                                                                                                                                                                                           </t>
  </si>
  <si>
    <t>Dobava in vgradnja revizijskega jaška iz poliesterskih cevi DN800 mm vključno s pripravo betonske podlage d = 10 cm iz pustega betona, s poliestersko muldo z enim priključkom ter betonsko zapolnitvijo  prostora pod muldo za varovanje jaška pred vzgonom.                                         
Dobava in montaža okroglega LTŽ pokrova DN600 nosilnosti 400 kN, skladno s standardom EN124, s protihrupnim polietilenskim vložkom, z izdelavo in montažo AB venca ter razbremenilnega AB obroča na podložno ploščo iz suhega betona. Izvedba pod povoznimi površinami.</t>
  </si>
  <si>
    <t>Dobava in vgradnja revizijskega jaška iz poliesterskih cevi DN800 mm vključno s pripravo betonske podlage d = 10 cm iz pustega betona, s poliestersko muldo z dvema priključkoma ter betonsko zapolnitvijo  prostora pod muldo za varovanje jaška pred vzgonom.                                         
Dobava in montaža okroglega LTŽ pokrova DN600 nosilnosti 400 kN, skladno s standardom EN124, s protihrupnim polietilenskim vložkom, z izdelavo in montažo AB venca ter razbremenilnega AB obroča na podložno ploščo iz suhega betona. Izvedba pod povoznimi površinami.</t>
  </si>
  <si>
    <t>Dobava in montaža hišnih priključnih jaškov iz poliesterskih cevi DN800 globine do  1,5 m, za izvedbo iztoka tlačnega voda iz črpališča. Dobava in montaža okroglega LTŽ pokrova DN600 nosilnosti 250 kN, komplet z izdelavo AB venca.</t>
  </si>
  <si>
    <t>Dobava in vgradnja revizijskega jaška iz poliesterskih cevi DN1000 mm za vgradnjo čistilnega kosa na PE100 d110 cevovodu. Dobava in montaža okroglega LTŽ pokrova DN600 nosilnosti 400 kN, skladno s standardom EN124, s protihrupnim polietilenskim vložkom, z izdelavo in montažo AB venca ter razbremenilnega AB obroča na podložno ploščo iz suhega betona. Izvedba pod povoznimi površinami.</t>
  </si>
  <si>
    <t>H od  1,5 do 2,0 m1</t>
  </si>
  <si>
    <t>Kompletna izdelava ponikovalnega jaška iz betonskih perforiranih cevi fi 1400 globine 3.50m vključno z izdelavo priključkov ter z dobavo in montažo ltž pokrova DN600 nosilnosti 250 kN, skladno s standardom EN124</t>
  </si>
  <si>
    <t>H od 1,5 do 2,0 m1</t>
  </si>
  <si>
    <t>Čiščenje in spiranje ter pregled kanalizacije s kamero.</t>
  </si>
  <si>
    <t>Tlačni preizkus vodotesnosti položenih kanalizacijskih cevi  in hišnih priključkov po navodilih  proizvajalca in projektanta</t>
  </si>
  <si>
    <t>Izdelava PID tehnične dokumentacije (4 izvodi), komplet s projektom za obratovanje in vzdrževanje.</t>
  </si>
  <si>
    <t>1.5.5</t>
  </si>
  <si>
    <t>1.5.6</t>
  </si>
  <si>
    <t>Projektantski nadzor</t>
  </si>
  <si>
    <t>1.5.7</t>
  </si>
  <si>
    <t>1.5.8</t>
  </si>
  <si>
    <t xml:space="preserve"> - v terenu III. Ktg. - 50%</t>
  </si>
  <si>
    <t xml:space="preserve"> - v terenu IV. ktg. - 30%</t>
  </si>
  <si>
    <t xml:space="preserve"> - v terenu V. Ktg. - 20%</t>
  </si>
  <si>
    <t>Izdelava varnostnega načrta z načrtom ureditve gradbišča  v treh izvodih</t>
  </si>
  <si>
    <t xml:space="preserve"> - v terenu IV. ktg. - 50%</t>
  </si>
  <si>
    <t xml:space="preserve"> - v terenu V. Ktg. - 50%</t>
  </si>
  <si>
    <t>Opiranje sten jarka kanalizacije s kovinskimi montažnimi  opažnimi elementi kot npr. KRINGS, dolžina razpore do 0,8 max pritisk zemljine 24 kN/m2 Opažni elementi morajo segati nad izkopani jarek.  Razpiranje jarka se obvezno izvede na območju približevanja trase proti stanovajskim objektom.</t>
  </si>
  <si>
    <t>*vse cene brez DDV</t>
  </si>
  <si>
    <t>Vrednost</t>
  </si>
  <si>
    <t>Izdelava začasnih podpor na prečkanju kanalizacije z drugimi komunalnimi napravami (kanalizacija, vodovod,  plin).</t>
  </si>
  <si>
    <t xml:space="preserve">Planiranje dna vodovodnega jarka s točnostjo +/-2cm                 </t>
  </si>
  <si>
    <t>3.4.16</t>
  </si>
  <si>
    <t>3.4.18</t>
  </si>
  <si>
    <t>3.4.23</t>
  </si>
  <si>
    <t xml:space="preserve"> Rušenje asfalta debeline povp. debeline 7 cm cm z odvozom v stalno      deponijo do 10,00 km.  (cesta+uvozi)                                                                                                                                                                                               </t>
  </si>
  <si>
    <t xml:space="preserve">Rušenje AC cevi fi250 mm z odvozom v deponijo (vključno s stroški ravnanja z nevarnimi odpadki)                                                                                                                                                                                </t>
  </si>
  <si>
    <t xml:space="preserve">Rušenje AC cevi fi300 mm z odvozom v deponijo (vključno s stroški ravnanja z nevarnimi odpadki)                                                                                                                                                                                </t>
  </si>
  <si>
    <t>3.2.1.1</t>
  </si>
  <si>
    <t>3.2.1.2</t>
  </si>
  <si>
    <t>3.2.1.3</t>
  </si>
  <si>
    <t>3.2.1.4</t>
  </si>
  <si>
    <t>3.2.1.5</t>
  </si>
  <si>
    <t>3.2.1.6</t>
  </si>
  <si>
    <t>3.2.1.7</t>
  </si>
  <si>
    <t>3.2.1.8</t>
  </si>
  <si>
    <t>3.2.1.9</t>
  </si>
  <si>
    <t>3.2.1.10</t>
  </si>
  <si>
    <t>CESTA A</t>
  </si>
  <si>
    <t>CESTA B</t>
  </si>
  <si>
    <t>CESTA C</t>
  </si>
  <si>
    <t>CESTA D</t>
  </si>
  <si>
    <t>CESTA E</t>
  </si>
  <si>
    <t>CESTA F</t>
  </si>
  <si>
    <t>Dobava in montaža avtomatskega hidravličnega reduktorja tlaka NP16 DN100 ISI E2115-00.</t>
  </si>
  <si>
    <t>Dobava in montaža mehanskega reduktorja tlaka NP16 DN32 z manometrom in lovilcem nesnage DN32, skupaj s tesnilnim in montažnim materialom.</t>
  </si>
  <si>
    <t xml:space="preserve">Doplačilo za izvedbo asfaltne mulde š=0.30m, višine 3 cm                                                                                                                                                                                  </t>
  </si>
  <si>
    <t>CESTA B (L=247,70m, š=3.50)</t>
  </si>
  <si>
    <t>CESTA A (L=635.70m, š=5.50+2x0.75m)</t>
  </si>
  <si>
    <t>CESTA C (L=316.30 m, š=3.50+2x0.50)</t>
  </si>
  <si>
    <t>CESTA D (L=80.40m, š=3.00+2x0.50 m)</t>
  </si>
  <si>
    <t xml:space="preserve">  Strojno in ročno čiščenje zatravljenih bankin z odrivom humusa v debelini 20cm  z odrivom v       gradb.deponijo do 100,00 m.                                                                                                                                                                                           </t>
  </si>
  <si>
    <t xml:space="preserve"> Planiranje in valjanje zemeljskega      planuma.                                                                                                                                                                                                              </t>
  </si>
  <si>
    <t xml:space="preserve"> Planiranje in valjanje zemeljskega planuma.                                                                                                                                                                                                              </t>
  </si>
  <si>
    <t>3.3.2.6</t>
  </si>
  <si>
    <t>Izdelava peščenih bankin širine 0.20m z uvaljanim peskom deb. 3 cm</t>
  </si>
  <si>
    <t>Dobava in polaganje granitnih kock 10*10*10 cm na podložni beton. Komplet z vsemi deli</t>
  </si>
  <si>
    <t>3.3.3.8</t>
  </si>
  <si>
    <t>3.3.3.9</t>
  </si>
  <si>
    <t>3.3.3.10</t>
  </si>
  <si>
    <t>3.3.3.11</t>
  </si>
  <si>
    <t xml:space="preserve">Površinski strojni izkop terena IV. ktg. z odrivom v gradbeno deponijo do 100m. (izkop  obstoječega zgornjega ustroja - ta se uporabi za nov zgornji ustroj (predvideva se ustrezna kvaliteta)).                                                                                              </t>
  </si>
  <si>
    <t xml:space="preserve">Površinski strojni in ročni izkop terena III ktg. z nalaganjem na kamion in odvažanjem na stalno deponijo, vključno s stroški deponiranja.                                                                                 </t>
  </si>
  <si>
    <t xml:space="preserve">Strojni in ročni odriv humusa na zatravljenih bankinah in brežinah v debelini 20cm  z odrivom v gradb.deponijo do 100,00 m.                                                                                                                                                                                          </t>
  </si>
  <si>
    <t xml:space="preserve">Razgrinjanje humusa v deb.20 cm in sejanjem travnih semen z zagrebljanjem in nego.                                                                                                                                                                      </t>
  </si>
  <si>
    <t xml:space="preserve">Planiranje in valjanje zemeljskega planuma.     </t>
  </si>
  <si>
    <t xml:space="preserve">Strojno nakladanje in odvoz odvečnega humusa v stalno deponijo do 10,00 km z vsemi stroški deponiranja.                                                                                                                                               </t>
  </si>
  <si>
    <t xml:space="preserve">Fino planiranje in valjanje tamp. planuma do predpisanega modula.                                                                                                                                                                                       </t>
  </si>
  <si>
    <t>3.1.2.6</t>
  </si>
  <si>
    <t>Površinski strojni in ročni izkop terena III ktg. z nalaganjem na kamion in odvažanjem na stalno deponijo, vključno s stroški deponiranja.</t>
  </si>
  <si>
    <t xml:space="preserve">Odriv makadama v deb. 6 cm na makadamskih uvozih ter  odvoz odvečnega materiala v stalno deponijo do 10,00 km z vsemi stroški deponiranja.    </t>
  </si>
  <si>
    <t>3.1.2.7</t>
  </si>
  <si>
    <t>3.1.2.8</t>
  </si>
  <si>
    <t xml:space="preserve">Dobava in strojno vgrajevanje tampona  0-32mm v povp.deb.20 cm v plasteh do predpisanega modula E2 = 100 Mpa.                                                                                                                                             </t>
  </si>
  <si>
    <t xml:space="preserve">Dobava in strojno in ročno vgrajevanje bitudrobirja v deb.6 cm AC22 base B50/70  A4 komplet z vsemi deli - asfaltacija uvozov                                                                                                                                                      </t>
  </si>
  <si>
    <t xml:space="preserve">Dobava in polaganje dvignjenih betonskih robnikov 15/25 cm komplet z vsemi deli.                                                                                                                                                         </t>
  </si>
  <si>
    <t xml:space="preserve">Doplačilo za post.07 za krivine.                                                                                                                                                                                                                              </t>
  </si>
  <si>
    <t xml:space="preserve">Izdelava ab talne plošče MB 30 deb. 20 cm z metličeno površino, pvc folijo,pesek 3 cm in arm.mrežo Q 283.                                                                                                                                         </t>
  </si>
  <si>
    <t xml:space="preserve">Dobava in strojno in ročno vgrajevanje bitudrobirja v deb.6 cm AC22 base B50/70  A4 komplet z vsemi deli.                                                                                                                                                      </t>
  </si>
  <si>
    <t xml:space="preserve">Dobava in strojno in ročno vgrajevanje bitumenskega betona v deb.4 cm AC11 surf B70/100  A4 Z2 komplet z vsemi deli.                                                                                                                                                      </t>
  </si>
  <si>
    <t>3.1.3.11</t>
  </si>
  <si>
    <t>Izdelava peščenih bankin širine 0.25m z uvaljanim peskom deb. 3 cm</t>
  </si>
  <si>
    <t>Izdelava peščenih bankin širine 0.75m z uvaljanim peskom deb. 3 cm</t>
  </si>
  <si>
    <t>Izdelava peščenih bankin širine 1.00m z uvaljanim peskom deb. 3 cm</t>
  </si>
</sst>
</file>

<file path=xl/styles.xml><?xml version="1.0" encoding="utf-8"?>
<styleSheet xmlns="http://schemas.openxmlformats.org/spreadsheetml/2006/main">
  <numFmts count="28">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
    <numFmt numFmtId="173" formatCode="#,##0.00;\-#,##0.00"/>
    <numFmt numFmtId="174" formatCode="_-* #,##0.00\ _S_I_T_-;\-* #,##0.00\ _S_I_T_-;_-* \-??\ _S_I_T_-;_-@_-"/>
    <numFmt numFmtId="175" formatCode="_(* #,##0.00_);_(* \(#,##0.00\);_(* \-??_);_(@_)"/>
    <numFmt numFmtId="176" formatCode="dd/mmm"/>
    <numFmt numFmtId="177" formatCode="&quot;Yes&quot;;&quot;Yes&quot;;&quot;No&quot;"/>
    <numFmt numFmtId="178" formatCode="&quot;True&quot;;&quot;True&quot;;&quot;False&quot;"/>
    <numFmt numFmtId="179" formatCode="&quot;On&quot;;&quot;On&quot;;&quot;Off&quot;"/>
    <numFmt numFmtId="180" formatCode="[$€-2]\ #,##0.00_);[Red]\([$€-2]\ #,##0.00\)"/>
    <numFmt numFmtId="181" formatCode="_-* #,##0.00\ [$€]_-;\-* #,##0.00\ [$€]_-;_-* &quot;-&quot;??\ [$€]_-;_-@_-"/>
    <numFmt numFmtId="182" formatCode="0.0"/>
    <numFmt numFmtId="183" formatCode="#,##0.00\ _S_I_T"/>
  </numFmts>
  <fonts count="34">
    <font>
      <sz val="12"/>
      <name val="Times New Roman CE"/>
      <family val="1"/>
    </font>
    <font>
      <sz val="10"/>
      <name val="Arial"/>
      <family val="0"/>
    </font>
    <font>
      <sz val="10"/>
      <name val="Century Gothic CE"/>
      <family val="2"/>
    </font>
    <font>
      <i/>
      <sz val="10"/>
      <name val="SL Dutch"/>
      <family val="0"/>
    </font>
    <font>
      <b/>
      <sz val="10"/>
      <name val="Arial"/>
      <family val="2"/>
    </font>
    <font>
      <b/>
      <i/>
      <sz val="10"/>
      <name val="Arial"/>
      <family val="2"/>
    </font>
    <font>
      <sz val="10"/>
      <color indexed="9"/>
      <name val="Arial"/>
      <family val="2"/>
    </font>
    <font>
      <sz val="10"/>
      <color indexed="10"/>
      <name val="Arial"/>
      <family val="2"/>
    </font>
    <font>
      <vertAlign val="superscrip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CE"/>
      <family val="1"/>
    </font>
    <font>
      <i/>
      <sz val="10"/>
      <name val="Arial"/>
      <family val="2"/>
    </font>
    <font>
      <sz val="10"/>
      <name val="Arial CE"/>
      <family val="2"/>
    </font>
    <font>
      <u val="single"/>
      <sz val="10"/>
      <color indexed="12"/>
      <name val="Arial"/>
      <family val="0"/>
    </font>
    <font>
      <u val="single"/>
      <sz val="10"/>
      <color indexed="36"/>
      <name val="Arial"/>
      <family val="0"/>
    </font>
    <font>
      <sz val="10"/>
      <name val="Symbol"/>
      <family val="1"/>
    </font>
    <font>
      <b/>
      <sz val="9"/>
      <name val="Arial"/>
      <family val="2"/>
    </font>
    <font>
      <i/>
      <sz val="10"/>
      <name val="Arial CE"/>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3"/>
        <bgColor indexed="64"/>
      </patternFill>
    </fill>
  </fills>
  <borders count="8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8"/>
      </left>
      <right style="thin">
        <color indexed="8"/>
      </right>
      <top style="medium">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style="double">
        <color indexed="8"/>
      </bottom>
    </border>
    <border>
      <left style="medium">
        <color indexed="8"/>
      </left>
      <right style="thin">
        <color indexed="8"/>
      </right>
      <top>
        <color indexed="63"/>
      </top>
      <bottom style="medium">
        <color indexed="8"/>
      </bottom>
    </border>
    <border>
      <left style="thin">
        <color indexed="8"/>
      </left>
      <right style="thin">
        <color indexed="8"/>
      </right>
      <top>
        <color indexed="63"/>
      </top>
      <bottom style="medium">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double">
        <color indexed="8"/>
      </top>
      <bottom style="medium"/>
    </border>
    <border>
      <left style="thin">
        <color indexed="8"/>
      </left>
      <right style="thin">
        <color indexed="8"/>
      </right>
      <top style="double"/>
      <bottom style="medium"/>
    </border>
    <border>
      <left style="thin">
        <color indexed="8"/>
      </left>
      <right style="thin">
        <color indexed="8"/>
      </right>
      <top style="thin">
        <color indexed="8"/>
      </top>
      <bottom style="double"/>
    </border>
    <border>
      <left style="thin">
        <color indexed="8"/>
      </left>
      <right style="thin">
        <color indexed="8"/>
      </right>
      <top style="thin">
        <color indexed="8"/>
      </top>
      <bottom style="medium"/>
    </border>
    <border>
      <left style="thin"/>
      <right style="thin"/>
      <top style="thin"/>
      <bottom style="thin"/>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color indexed="8"/>
      </right>
      <top style="medium">
        <color indexed="8"/>
      </top>
      <bottom style="thin">
        <color indexed="8"/>
      </bottom>
    </border>
    <border>
      <left style="thin">
        <color indexed="8"/>
      </left>
      <right style="thin"/>
      <top style="medium">
        <color indexed="8"/>
      </top>
      <bottom style="thin">
        <color indexed="8"/>
      </bottom>
    </border>
    <border>
      <left style="thin"/>
      <right style="thin">
        <color indexed="8"/>
      </right>
      <top style="thin">
        <color indexed="8"/>
      </top>
      <bottom style="thin">
        <color indexed="8"/>
      </bottom>
    </border>
    <border>
      <left style="thin">
        <color indexed="8"/>
      </left>
      <right style="thin"/>
      <top style="thin">
        <color indexed="8"/>
      </top>
      <bottom style="thin">
        <color indexed="8"/>
      </bottom>
    </border>
    <border>
      <left style="thin"/>
      <right style="thin">
        <color indexed="8"/>
      </right>
      <top style="thin">
        <color indexed="8"/>
      </top>
      <bottom style="double">
        <color indexed="8"/>
      </bottom>
    </border>
    <border>
      <left style="thin">
        <color indexed="8"/>
      </left>
      <right style="thin"/>
      <top style="thin">
        <color indexed="8"/>
      </top>
      <bottom style="double">
        <color indexed="8"/>
      </bottom>
    </border>
    <border>
      <left style="thin"/>
      <right style="thin">
        <color indexed="8"/>
      </right>
      <top>
        <color indexed="63"/>
      </top>
      <bottom style="medium">
        <color indexed="8"/>
      </bottom>
    </border>
    <border>
      <left style="thin">
        <color indexed="8"/>
      </left>
      <right style="thin"/>
      <top>
        <color indexed="63"/>
      </top>
      <bottom style="medium">
        <color indexed="8"/>
      </bottom>
    </border>
    <border>
      <left style="thin">
        <color indexed="8"/>
      </left>
      <right style="thin"/>
      <top>
        <color indexed="63"/>
      </top>
      <bottom style="thin">
        <color indexed="8"/>
      </bottom>
    </border>
    <border>
      <left style="thin"/>
      <right style="thin">
        <color indexed="8"/>
      </right>
      <top>
        <color indexed="63"/>
      </top>
      <bottom style="thin">
        <color indexed="8"/>
      </bottom>
    </border>
    <border>
      <left style="thin"/>
      <right style="thin">
        <color indexed="8"/>
      </right>
      <top style="double">
        <color indexed="8"/>
      </top>
      <bottom style="medium"/>
    </border>
    <border>
      <left style="thin">
        <color indexed="8"/>
      </left>
      <right style="thin"/>
      <top style="double">
        <color indexed="8"/>
      </top>
      <bottom style="medium"/>
    </border>
    <border>
      <left style="thin"/>
      <right style="thin">
        <color indexed="8"/>
      </right>
      <top style="thin">
        <color indexed="8"/>
      </top>
      <bottom>
        <color indexed="63"/>
      </bottom>
    </border>
    <border>
      <left style="thin">
        <color indexed="8"/>
      </left>
      <right style="thin"/>
      <top style="thin">
        <color indexed="8"/>
      </top>
      <bottom>
        <color indexed="63"/>
      </bottom>
    </border>
    <border>
      <left>
        <color indexed="63"/>
      </left>
      <right style="thin">
        <color indexed="8"/>
      </right>
      <top style="thin">
        <color indexed="8"/>
      </top>
      <bottom style="thin">
        <color indexed="8"/>
      </bottom>
    </border>
    <border>
      <left style="thin">
        <color indexed="8"/>
      </left>
      <right style="thin">
        <color indexed="8"/>
      </right>
      <top>
        <color indexed="63"/>
      </top>
      <bottom style="medium"/>
    </border>
    <border>
      <left style="thin"/>
      <right style="thin"/>
      <top style="thin"/>
      <bottom style="double"/>
    </border>
    <border>
      <left style="thin"/>
      <right style="thin">
        <color indexed="8"/>
      </right>
      <top style="thin">
        <color indexed="8"/>
      </top>
      <bottom style="double"/>
    </border>
    <border>
      <left style="thin">
        <color indexed="8"/>
      </left>
      <right style="thin"/>
      <top style="thin">
        <color indexed="8"/>
      </top>
      <bottom style="double"/>
    </border>
    <border>
      <left style="thin"/>
      <right style="thin"/>
      <top>
        <color indexed="63"/>
      </top>
      <bottom style="thin"/>
    </border>
    <border>
      <left style="thin"/>
      <right style="thin"/>
      <top style="thin"/>
      <bottom style="medium"/>
    </border>
    <border>
      <left style="thin"/>
      <right style="thin"/>
      <top>
        <color indexed="63"/>
      </top>
      <bottom style="medium"/>
    </border>
    <border>
      <left style="thin"/>
      <right style="thin"/>
      <top style="medium"/>
      <bottom style="medium"/>
    </border>
    <border>
      <left style="thin"/>
      <right style="thin">
        <color indexed="8"/>
      </right>
      <top>
        <color indexed="63"/>
      </top>
      <bottom>
        <color indexed="63"/>
      </bottom>
    </border>
    <border>
      <left style="thin"/>
      <right style="thin">
        <color indexed="8"/>
      </right>
      <top style="medium"/>
      <bottom style="medium"/>
    </border>
    <border>
      <left style="thin">
        <color indexed="8"/>
      </left>
      <right style="thin">
        <color indexed="8"/>
      </right>
      <top style="medium"/>
      <bottom style="medium"/>
    </border>
    <border>
      <left style="thin">
        <color indexed="8"/>
      </left>
      <right style="thin"/>
      <top style="medium"/>
      <bottom style="medium"/>
    </border>
    <border>
      <left style="thin"/>
      <right style="thin">
        <color indexed="8"/>
      </right>
      <top style="medium">
        <color indexed="8"/>
      </top>
      <bottom style="medium"/>
    </border>
    <border>
      <left style="thin">
        <color indexed="8"/>
      </left>
      <right style="thin">
        <color indexed="8"/>
      </right>
      <top style="medium">
        <color indexed="8"/>
      </top>
      <bottom style="medium"/>
    </border>
    <border>
      <left style="thin">
        <color indexed="8"/>
      </left>
      <right style="thin"/>
      <top style="medium">
        <color indexed="8"/>
      </top>
      <bottom style="mediu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style="medium">
        <color indexed="8"/>
      </top>
      <bottom style="thin"/>
    </border>
    <border>
      <left style="thin">
        <color indexed="8"/>
      </left>
      <right style="thin">
        <color indexed="8"/>
      </right>
      <top style="medium"/>
      <bottom style="thin"/>
    </border>
    <border>
      <left style="medium">
        <color indexed="8"/>
      </left>
      <right style="thin">
        <color indexed="8"/>
      </right>
      <top>
        <color indexed="63"/>
      </top>
      <bottom style="thin">
        <color indexed="8"/>
      </bottom>
    </border>
    <border>
      <left style="medium">
        <color indexed="8"/>
      </left>
      <right style="thin">
        <color indexed="8"/>
      </right>
      <top style="thin">
        <color indexed="8"/>
      </top>
      <bottom style="double"/>
    </border>
    <border>
      <left style="thin">
        <color indexed="8"/>
      </left>
      <right>
        <color indexed="63"/>
      </right>
      <top style="thin">
        <color indexed="8"/>
      </top>
      <bottom style="thin">
        <color indexed="8"/>
      </bottom>
    </border>
    <border>
      <left style="thin">
        <color indexed="8"/>
      </left>
      <right style="thin">
        <color indexed="8"/>
      </right>
      <top style="thin"/>
      <bottom style="double"/>
    </border>
    <border>
      <left style="thin">
        <color indexed="8"/>
      </left>
      <right style="thin">
        <color indexed="8"/>
      </right>
      <top>
        <color indexed="63"/>
      </top>
      <bottom style="thin"/>
    </border>
    <border>
      <left style="thin">
        <color indexed="8"/>
      </left>
      <right>
        <color indexed="63"/>
      </right>
      <top style="thin">
        <color indexed="8"/>
      </top>
      <bottom>
        <color indexed="63"/>
      </bottom>
    </border>
    <border>
      <left style="medium">
        <color indexed="8"/>
      </left>
      <right style="thin">
        <color indexed="8"/>
      </right>
      <top style="thin">
        <color indexed="8"/>
      </top>
      <bottom>
        <color indexed="63"/>
      </bottom>
    </border>
    <border>
      <left>
        <color indexed="63"/>
      </left>
      <right style="thin">
        <color indexed="8"/>
      </right>
      <top style="medium">
        <color indexed="8"/>
      </top>
      <bottom style="thin">
        <color indexed="8"/>
      </bottom>
    </border>
    <border>
      <left>
        <color indexed="63"/>
      </left>
      <right style="thin">
        <color indexed="8"/>
      </right>
      <top style="thin">
        <color indexed="8"/>
      </top>
      <bottom style="double">
        <color indexed="8"/>
      </bottom>
    </border>
    <border>
      <left>
        <color indexed="63"/>
      </left>
      <right style="thin">
        <color indexed="8"/>
      </right>
      <top>
        <color indexed="63"/>
      </top>
      <bottom style="medium">
        <color indexed="8"/>
      </bottom>
    </border>
    <border>
      <left style="thin"/>
      <right style="thin">
        <color indexed="8"/>
      </right>
      <top style="thin">
        <color indexed="8"/>
      </top>
      <bottom style="medium"/>
    </border>
    <border>
      <left>
        <color indexed="63"/>
      </left>
      <right style="thin">
        <color indexed="8"/>
      </right>
      <top>
        <color indexed="63"/>
      </top>
      <bottom style="thin">
        <color indexed="8"/>
      </bottom>
    </border>
    <border>
      <left style="thin">
        <color indexed="8"/>
      </left>
      <right style="thin"/>
      <top style="medium"/>
      <bottom style="thin">
        <color indexed="8"/>
      </bottom>
    </border>
    <border>
      <left style="thin"/>
      <right style="thin">
        <color indexed="8"/>
      </right>
      <top>
        <color indexed="63"/>
      </top>
      <bottom style="double">
        <color indexed="8"/>
      </bottom>
    </border>
    <border>
      <left style="thin">
        <color indexed="8"/>
      </left>
      <right style="thin">
        <color indexed="8"/>
      </right>
      <top>
        <color indexed="63"/>
      </top>
      <bottom style="double">
        <color indexed="8"/>
      </bottom>
    </border>
    <border>
      <left style="thin"/>
      <right style="thin">
        <color indexed="8"/>
      </right>
      <top>
        <color indexed="63"/>
      </top>
      <bottom style="thin"/>
    </border>
    <border>
      <left>
        <color indexed="63"/>
      </left>
      <right>
        <color indexed="63"/>
      </right>
      <top>
        <color indexed="63"/>
      </top>
      <bottom style="medium">
        <color indexed="8"/>
      </bottom>
    </border>
    <border>
      <left style="thin">
        <color indexed="8"/>
      </left>
      <right style="thin"/>
      <top style="thin">
        <color indexed="8"/>
      </top>
      <bottom style="medium"/>
    </border>
    <border>
      <left style="thin">
        <color indexed="8"/>
      </left>
      <right style="thin"/>
      <top style="thin">
        <color indexed="8"/>
      </top>
      <bottom style="thin"/>
    </border>
    <border>
      <left style="thin">
        <color indexed="8"/>
      </left>
      <right style="thin"/>
      <top>
        <color indexed="63"/>
      </top>
      <bottom style="double">
        <color indexed="8"/>
      </bottom>
    </border>
    <border>
      <left style="thin">
        <color indexed="8"/>
      </left>
      <right style="thin"/>
      <top>
        <color indexed="63"/>
      </top>
      <bottom style="thin"/>
    </border>
  </borders>
  <cellStyleXfs count="72">
    <xf numFmtId="0" fontId="28"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11" fillId="3" borderId="0" applyNumberFormat="0" applyBorder="0" applyAlignment="0" applyProtection="0"/>
    <xf numFmtId="0" fontId="12" fillId="20" borderId="1" applyNumberFormat="0" applyAlignment="0" applyProtection="0"/>
    <xf numFmtId="0" fontId="13" fillId="21" borderId="2" applyNumberFormat="0" applyAlignment="0" applyProtection="0"/>
    <xf numFmtId="181" fontId="28" fillId="0" borderId="0" applyFont="0" applyFill="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 fillId="0" borderId="0">
      <alignment/>
      <protection/>
    </xf>
    <xf numFmtId="0" fontId="2" fillId="0" borderId="0">
      <alignment/>
      <protection/>
    </xf>
    <xf numFmtId="0" fontId="2" fillId="0" borderId="0">
      <alignment/>
      <protection/>
    </xf>
    <xf numFmtId="0" fontId="21" fillId="22" borderId="0" applyNumberFormat="0" applyBorder="0" applyAlignment="0" applyProtection="0"/>
    <xf numFmtId="0" fontId="0" fillId="0" borderId="0">
      <alignment/>
      <protection/>
    </xf>
    <xf numFmtId="0" fontId="1" fillId="0" borderId="0">
      <alignment/>
      <protection/>
    </xf>
    <xf numFmtId="0" fontId="1" fillId="0" borderId="0">
      <alignment/>
      <protection/>
    </xf>
    <xf numFmtId="1" fontId="3" fillId="0" borderId="0">
      <alignment/>
      <protection/>
    </xf>
    <xf numFmtId="0" fontId="0" fillId="23" borderId="7" applyNumberFormat="0" applyFont="0" applyAlignment="0" applyProtection="0"/>
    <xf numFmtId="0" fontId="30" fillId="0" borderId="0" applyNumberFormat="0" applyFill="0" applyBorder="0" applyAlignment="0" applyProtection="0"/>
    <xf numFmtId="9" fontId="1" fillId="0" borderId="0" applyFill="0" applyBorder="0" applyAlignment="0" applyProtection="0"/>
    <xf numFmtId="0" fontId="22" fillId="20" borderId="8" applyNumberFormat="0" applyAlignment="0" applyProtection="0"/>
    <xf numFmtId="0" fontId="1" fillId="0" borderId="0">
      <alignment/>
      <protection/>
    </xf>
    <xf numFmtId="0" fontId="23" fillId="0" borderId="0" applyNumberFormat="0" applyFill="0" applyBorder="0" applyAlignment="0" applyProtection="0"/>
    <xf numFmtId="0" fontId="24" fillId="0" borderId="9" applyNumberFormat="0" applyFill="0" applyAlignment="0" applyProtection="0"/>
    <xf numFmtId="170" fontId="1" fillId="0" borderId="0" applyFill="0" applyBorder="0" applyAlignment="0" applyProtection="0"/>
    <xf numFmtId="168" fontId="1" fillId="0" borderId="0" applyFill="0" applyBorder="0" applyAlignment="0" applyProtection="0"/>
    <xf numFmtId="173" fontId="0" fillId="0" borderId="0" applyFill="0" applyBorder="0" applyAlignment="0" applyProtection="0"/>
    <xf numFmtId="169" fontId="1" fillId="0" borderId="0" applyFill="0" applyBorder="0" applyAlignment="0" applyProtection="0"/>
    <xf numFmtId="0" fontId="25" fillId="0" borderId="0" applyNumberFormat="0" applyFill="0" applyBorder="0" applyAlignment="0" applyProtection="0"/>
  </cellStyleXfs>
  <cellXfs count="708">
    <xf numFmtId="0" fontId="0" fillId="0" borderId="0" xfId="0" applyAlignment="1">
      <alignment/>
    </xf>
    <xf numFmtId="172" fontId="1" fillId="0" borderId="0" xfId="0" applyNumberFormat="1" applyFont="1" applyAlignment="1">
      <alignment horizontal="left"/>
    </xf>
    <xf numFmtId="0" fontId="1" fillId="0" borderId="0" xfId="0" applyFont="1" applyAlignment="1">
      <alignment/>
    </xf>
    <xf numFmtId="2" fontId="1" fillId="0" borderId="0" xfId="0" applyNumberFormat="1" applyFont="1" applyAlignment="1">
      <alignment/>
    </xf>
    <xf numFmtId="4" fontId="1" fillId="0" borderId="0" xfId="0" applyNumberFormat="1" applyFont="1" applyAlignment="1">
      <alignment/>
    </xf>
    <xf numFmtId="172" fontId="1" fillId="0" borderId="0" xfId="52" applyNumberFormat="1" applyFont="1" applyAlignment="1">
      <alignment horizontal="left" vertical="top"/>
      <protection/>
    </xf>
    <xf numFmtId="0" fontId="1" fillId="0" borderId="0" xfId="52" applyFont="1" applyAlignment="1">
      <alignment vertical="top" wrapText="1"/>
      <protection/>
    </xf>
    <xf numFmtId="0" fontId="1" fillId="0" borderId="0" xfId="52" applyFont="1" applyAlignment="1">
      <alignment horizontal="center"/>
      <protection/>
    </xf>
    <xf numFmtId="4" fontId="1" fillId="0" borderId="0" xfId="52" applyNumberFormat="1" applyFont="1" applyAlignment="1">
      <alignment horizontal="right"/>
      <protection/>
    </xf>
    <xf numFmtId="172" fontId="1" fillId="0" borderId="0" xfId="0" applyNumberFormat="1" applyFont="1" applyBorder="1" applyAlignment="1">
      <alignment horizontal="left" vertical="top"/>
    </xf>
    <xf numFmtId="1" fontId="4" fillId="0" borderId="0" xfId="0" applyNumberFormat="1" applyFont="1" applyAlignment="1">
      <alignment/>
    </xf>
    <xf numFmtId="2" fontId="1" fillId="0" borderId="0" xfId="69" applyNumberFormat="1" applyFont="1" applyFill="1" applyBorder="1" applyAlignment="1" applyProtection="1">
      <alignment horizontal="right"/>
      <protection/>
    </xf>
    <xf numFmtId="0" fontId="1" fillId="0" borderId="0" xfId="0" applyFont="1" applyBorder="1" applyAlignment="1">
      <alignment/>
    </xf>
    <xf numFmtId="174" fontId="1" fillId="0" borderId="0" xfId="69" applyNumberFormat="1" applyFont="1" applyFill="1" applyBorder="1" applyAlignment="1" applyProtection="1">
      <alignment/>
      <protection/>
    </xf>
    <xf numFmtId="4" fontId="1" fillId="0" borderId="0" xfId="69" applyNumberFormat="1" applyFont="1" applyFill="1" applyBorder="1" applyAlignment="1" applyProtection="1">
      <alignment horizontal="center"/>
      <protection/>
    </xf>
    <xf numFmtId="0" fontId="1" fillId="0" borderId="0" xfId="0" applyFont="1" applyBorder="1" applyAlignment="1">
      <alignment vertical="top" wrapText="1"/>
    </xf>
    <xf numFmtId="172" fontId="1" fillId="0" borderId="10" xfId="0" applyNumberFormat="1" applyFont="1" applyFill="1" applyBorder="1" applyAlignment="1">
      <alignment horizontal="left" vertical="top"/>
    </xf>
    <xf numFmtId="0" fontId="4" fillId="0" borderId="11" xfId="0" applyFont="1" applyFill="1" applyBorder="1" applyAlignment="1">
      <alignment horizontal="left" vertical="top" wrapText="1"/>
    </xf>
    <xf numFmtId="2" fontId="1" fillId="0" borderId="12" xfId="69" applyNumberFormat="1" applyFont="1" applyFill="1" applyBorder="1" applyAlignment="1" applyProtection="1">
      <alignment horizontal="center"/>
      <protection/>
    </xf>
    <xf numFmtId="4" fontId="5" fillId="0" borderId="12" xfId="0" applyNumberFormat="1" applyFont="1" applyFill="1" applyBorder="1" applyAlignment="1">
      <alignment horizontal="center"/>
    </xf>
    <xf numFmtId="0" fontId="1" fillId="0" borderId="13" xfId="0" applyFont="1" applyFill="1" applyBorder="1" applyAlignment="1">
      <alignment horizontal="left" vertical="top" wrapText="1"/>
    </xf>
    <xf numFmtId="2" fontId="1" fillId="0" borderId="13" xfId="69" applyNumberFormat="1" applyFont="1" applyFill="1" applyBorder="1" applyAlignment="1" applyProtection="1">
      <alignment horizontal="center"/>
      <protection/>
    </xf>
    <xf numFmtId="4" fontId="1" fillId="0" borderId="13" xfId="69" applyNumberFormat="1" applyFont="1" applyFill="1" applyBorder="1" applyAlignment="1" applyProtection="1">
      <alignment horizontal="right"/>
      <protection/>
    </xf>
    <xf numFmtId="2" fontId="1" fillId="0" borderId="13" xfId="69" applyNumberFormat="1" applyFont="1" applyFill="1" applyBorder="1" applyAlignment="1" applyProtection="1">
      <alignment horizontal="left"/>
      <protection/>
    </xf>
    <xf numFmtId="0" fontId="1" fillId="0" borderId="14" xfId="0" applyFont="1" applyFill="1" applyBorder="1" applyAlignment="1">
      <alignment horizontal="left" vertical="top" wrapText="1"/>
    </xf>
    <xf numFmtId="2" fontId="1" fillId="0" borderId="14" xfId="69" applyNumberFormat="1" applyFont="1" applyFill="1" applyBorder="1" applyAlignment="1" applyProtection="1">
      <alignment horizontal="left"/>
      <protection/>
    </xf>
    <xf numFmtId="172" fontId="4" fillId="0" borderId="15" xfId="0" applyNumberFormat="1" applyFont="1" applyFill="1" applyBorder="1" applyAlignment="1">
      <alignment horizontal="left" vertical="top"/>
    </xf>
    <xf numFmtId="175" fontId="4" fillId="0" borderId="16" xfId="69" applyNumberFormat="1" applyFont="1" applyFill="1" applyBorder="1" applyAlignment="1" applyProtection="1">
      <alignment horizontal="left"/>
      <protection/>
    </xf>
    <xf numFmtId="4" fontId="4" fillId="0" borderId="16" xfId="69" applyNumberFormat="1" applyFont="1" applyFill="1" applyBorder="1" applyAlignment="1" applyProtection="1">
      <alignment horizontal="right"/>
      <protection/>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4" xfId="0" applyFont="1" applyFill="1" applyBorder="1" applyAlignment="1">
      <alignment horizontal="center"/>
    </xf>
    <xf numFmtId="2" fontId="6" fillId="0" borderId="16" xfId="69" applyNumberFormat="1" applyFont="1" applyFill="1" applyBorder="1" applyAlignment="1" applyProtection="1">
      <alignment horizontal="center"/>
      <protection/>
    </xf>
    <xf numFmtId="0" fontId="4" fillId="0" borderId="16" xfId="0" applyFont="1" applyFill="1" applyBorder="1" applyAlignment="1">
      <alignment horizontal="center"/>
    </xf>
    <xf numFmtId="0" fontId="5" fillId="0" borderId="12" xfId="0" applyFont="1" applyFill="1" applyBorder="1" applyAlignment="1">
      <alignment horizontal="left" vertical="top" wrapText="1"/>
    </xf>
    <xf numFmtId="2" fontId="5" fillId="0" borderId="12" xfId="0" applyNumberFormat="1" applyFont="1" applyFill="1" applyBorder="1" applyAlignment="1">
      <alignment horizontal="center"/>
    </xf>
    <xf numFmtId="0" fontId="5" fillId="0" borderId="12" xfId="0" applyFont="1" applyFill="1" applyBorder="1" applyAlignment="1">
      <alignment horizontal="center"/>
    </xf>
    <xf numFmtId="0" fontId="1" fillId="0" borderId="0" xfId="52" applyFont="1">
      <alignment/>
      <protection/>
    </xf>
    <xf numFmtId="0" fontId="5" fillId="24" borderId="17" xfId="0" applyFont="1" applyFill="1" applyBorder="1" applyAlignment="1">
      <alignment horizontal="left" vertical="top" wrapText="1"/>
    </xf>
    <xf numFmtId="0" fontId="4" fillId="0" borderId="0" xfId="52" applyFont="1">
      <alignment/>
      <protection/>
    </xf>
    <xf numFmtId="0" fontId="1" fillId="0" borderId="13" xfId="52" applyFont="1" applyBorder="1" applyAlignment="1">
      <alignment vertical="top" wrapText="1"/>
      <protection/>
    </xf>
    <xf numFmtId="2" fontId="1" fillId="0" borderId="13" xfId="52" applyNumberFormat="1" applyFont="1" applyBorder="1" applyAlignment="1">
      <alignment horizontal="right"/>
      <protection/>
    </xf>
    <xf numFmtId="0" fontId="1" fillId="0" borderId="13" xfId="52" applyFont="1" applyBorder="1" applyAlignment="1">
      <alignment horizontal="center"/>
      <protection/>
    </xf>
    <xf numFmtId="176" fontId="4" fillId="0" borderId="17" xfId="52" applyNumberFormat="1" applyFont="1" applyFill="1" applyBorder="1" applyAlignment="1">
      <alignment vertical="top" wrapText="1"/>
      <protection/>
    </xf>
    <xf numFmtId="0" fontId="4" fillId="0" borderId="17" xfId="52" applyFont="1" applyFill="1" applyBorder="1" applyAlignment="1">
      <alignment horizontal="center"/>
      <protection/>
    </xf>
    <xf numFmtId="0" fontId="1" fillId="0" borderId="13" xfId="52" applyFont="1" applyFill="1" applyBorder="1" applyAlignment="1">
      <alignment vertical="top" wrapText="1"/>
      <protection/>
    </xf>
    <xf numFmtId="2" fontId="1" fillId="0" borderId="13" xfId="52" applyNumberFormat="1" applyFont="1" applyFill="1" applyBorder="1" applyAlignment="1">
      <alignment horizontal="right"/>
      <protection/>
    </xf>
    <xf numFmtId="0" fontId="1" fillId="0" borderId="13" xfId="52" applyFont="1" applyFill="1" applyBorder="1" applyAlignment="1">
      <alignment horizontal="center"/>
      <protection/>
    </xf>
    <xf numFmtId="4" fontId="1" fillId="0" borderId="13" xfId="52" applyNumberFormat="1" applyFont="1" applyFill="1" applyBorder="1" applyAlignment="1" applyProtection="1">
      <alignment horizontal="right"/>
      <protection locked="0"/>
    </xf>
    <xf numFmtId="0" fontId="1" fillId="0" borderId="0" xfId="0" applyFont="1" applyFill="1" applyAlignment="1">
      <alignment/>
    </xf>
    <xf numFmtId="4" fontId="4" fillId="0" borderId="16" xfId="52" applyNumberFormat="1" applyFont="1" applyFill="1" applyBorder="1" applyAlignment="1">
      <alignment vertical="top" wrapText="1"/>
      <protection/>
    </xf>
    <xf numFmtId="0" fontId="4" fillId="0" borderId="16" xfId="52" applyFont="1" applyFill="1" applyBorder="1" applyAlignment="1">
      <alignment horizontal="center"/>
      <protection/>
    </xf>
    <xf numFmtId="4" fontId="4" fillId="0" borderId="17" xfId="52" applyNumberFormat="1" applyFont="1" applyFill="1" applyBorder="1" applyAlignment="1">
      <alignment vertical="top" wrapText="1"/>
      <protection/>
    </xf>
    <xf numFmtId="4" fontId="4" fillId="0" borderId="17" xfId="52" applyNumberFormat="1" applyFont="1" applyFill="1" applyBorder="1" applyAlignment="1">
      <alignment horizontal="center"/>
      <protection/>
    </xf>
    <xf numFmtId="4" fontId="4" fillId="0" borderId="18" xfId="52" applyNumberFormat="1" applyFont="1" applyFill="1" applyBorder="1" applyAlignment="1">
      <alignment vertical="top" wrapText="1"/>
      <protection/>
    </xf>
    <xf numFmtId="2" fontId="4" fillId="0" borderId="18" xfId="52" applyNumberFormat="1" applyFont="1" applyFill="1" applyBorder="1" applyAlignment="1">
      <alignment horizontal="right"/>
      <protection/>
    </xf>
    <xf numFmtId="2" fontId="1" fillId="0" borderId="13" xfId="0" applyNumberFormat="1" applyFont="1" applyFill="1" applyBorder="1" applyAlignment="1">
      <alignment horizontal="right"/>
    </xf>
    <xf numFmtId="0" fontId="1" fillId="0" borderId="14" xfId="0" applyFont="1" applyFill="1" applyBorder="1" applyAlignment="1">
      <alignment vertical="top" wrapText="1"/>
    </xf>
    <xf numFmtId="2" fontId="1" fillId="0" borderId="14" xfId="0" applyNumberFormat="1" applyFont="1" applyFill="1" applyBorder="1" applyAlignment="1">
      <alignment horizontal="right"/>
    </xf>
    <xf numFmtId="4" fontId="1" fillId="0" borderId="18" xfId="0" applyNumberFormat="1" applyFont="1" applyFill="1" applyBorder="1" applyAlignment="1">
      <alignment wrapText="1"/>
    </xf>
    <xf numFmtId="2" fontId="1" fillId="0" borderId="18" xfId="0" applyNumberFormat="1" applyFont="1" applyFill="1" applyBorder="1" applyAlignment="1">
      <alignment horizontal="right"/>
    </xf>
    <xf numFmtId="4" fontId="1" fillId="0" borderId="18" xfId="0" applyNumberFormat="1" applyFont="1" applyFill="1" applyBorder="1" applyAlignment="1">
      <alignment horizontal="left"/>
    </xf>
    <xf numFmtId="4" fontId="1" fillId="0" borderId="13" xfId="0" applyNumberFormat="1" applyFont="1" applyFill="1" applyBorder="1" applyAlignment="1" applyProtection="1">
      <alignment/>
      <protection locked="0"/>
    </xf>
    <xf numFmtId="4" fontId="4" fillId="0" borderId="17" xfId="0" applyNumberFormat="1" applyFont="1" applyFill="1" applyBorder="1" applyAlignment="1">
      <alignment wrapText="1"/>
    </xf>
    <xf numFmtId="4" fontId="4" fillId="0" borderId="17" xfId="0" applyNumberFormat="1" applyFont="1" applyFill="1" applyBorder="1" applyAlignment="1">
      <alignment horizontal="center"/>
    </xf>
    <xf numFmtId="4" fontId="4" fillId="0" borderId="18" xfId="0" applyNumberFormat="1" applyFont="1" applyFill="1" applyBorder="1" applyAlignment="1">
      <alignment wrapText="1"/>
    </xf>
    <xf numFmtId="4" fontId="4" fillId="0" borderId="18" xfId="0" applyNumberFormat="1" applyFont="1" applyFill="1" applyBorder="1" applyAlignment="1">
      <alignment horizontal="center"/>
    </xf>
    <xf numFmtId="0" fontId="1" fillId="0" borderId="14" xfId="53" applyFont="1" applyBorder="1" applyAlignment="1">
      <alignment vertical="top"/>
      <protection/>
    </xf>
    <xf numFmtId="0" fontId="1" fillId="0" borderId="14" xfId="52" applyFont="1" applyBorder="1" applyAlignment="1">
      <alignment horizontal="center"/>
      <protection/>
    </xf>
    <xf numFmtId="4" fontId="4" fillId="0" borderId="16" xfId="52" applyNumberFormat="1" applyFont="1" applyFill="1" applyBorder="1" applyAlignment="1">
      <alignment vertical="top"/>
      <protection/>
    </xf>
    <xf numFmtId="0" fontId="1" fillId="0" borderId="18" xfId="52" applyFont="1" applyBorder="1" applyAlignment="1">
      <alignment vertical="top" wrapText="1"/>
      <protection/>
    </xf>
    <xf numFmtId="0" fontId="4" fillId="0" borderId="18" xfId="52" applyFont="1" applyBorder="1" applyAlignment="1">
      <alignment horizontal="center"/>
      <protection/>
    </xf>
    <xf numFmtId="0" fontId="1" fillId="0" borderId="13" xfId="53" applyFont="1" applyBorder="1" applyAlignment="1">
      <alignment horizontal="left" vertical="top" wrapText="1"/>
      <protection/>
    </xf>
    <xf numFmtId="4" fontId="1" fillId="0" borderId="13" xfId="52" applyNumberFormat="1" applyFont="1" applyBorder="1" applyAlignment="1" applyProtection="1">
      <alignment horizontal="right"/>
      <protection locked="0"/>
    </xf>
    <xf numFmtId="4" fontId="1" fillId="0" borderId="13" xfId="0" applyNumberFormat="1" applyFont="1" applyFill="1" applyBorder="1" applyAlignment="1">
      <alignment wrapText="1"/>
    </xf>
    <xf numFmtId="4" fontId="1" fillId="0" borderId="0" xfId="0" applyNumberFormat="1" applyFont="1" applyAlignment="1">
      <alignment horizontal="right"/>
    </xf>
    <xf numFmtId="4" fontId="1" fillId="0" borderId="17" xfId="52" applyNumberFormat="1" applyFont="1" applyFill="1" applyBorder="1" applyAlignment="1" applyProtection="1">
      <alignment horizontal="right"/>
      <protection locked="0"/>
    </xf>
    <xf numFmtId="4" fontId="4" fillId="0" borderId="19" xfId="52" applyNumberFormat="1" applyFont="1" applyFill="1" applyBorder="1" applyAlignment="1">
      <alignment vertical="top" wrapText="1"/>
      <protection/>
    </xf>
    <xf numFmtId="0" fontId="4" fillId="0" borderId="19" xfId="52" applyFont="1" applyFill="1" applyBorder="1" applyAlignment="1">
      <alignment horizontal="center"/>
      <protection/>
    </xf>
    <xf numFmtId="4" fontId="1" fillId="0" borderId="20" xfId="52" applyNumberFormat="1" applyFont="1" applyFill="1" applyBorder="1" applyAlignment="1" applyProtection="1">
      <alignment horizontal="right"/>
      <protection locked="0"/>
    </xf>
    <xf numFmtId="4" fontId="1" fillId="0" borderId="21" xfId="52" applyNumberFormat="1" applyFont="1" applyFill="1" applyBorder="1" applyAlignment="1" applyProtection="1">
      <alignment horizontal="right"/>
      <protection locked="0"/>
    </xf>
    <xf numFmtId="4" fontId="1" fillId="0" borderId="22" xfId="52" applyNumberFormat="1" applyFont="1" applyFill="1" applyBorder="1" applyAlignment="1" applyProtection="1">
      <alignment horizontal="right"/>
      <protection locked="0"/>
    </xf>
    <xf numFmtId="4" fontId="1" fillId="0" borderId="23" xfId="52" applyNumberFormat="1" applyFont="1" applyFill="1" applyBorder="1" applyAlignment="1" applyProtection="1">
      <alignment horizontal="right"/>
      <protection locked="0"/>
    </xf>
    <xf numFmtId="4" fontId="1" fillId="0" borderId="23" xfId="52" applyNumberFormat="1" applyFont="1" applyFill="1" applyBorder="1" applyAlignment="1">
      <alignment horizontal="right"/>
      <protection/>
    </xf>
    <xf numFmtId="0" fontId="1" fillId="0" borderId="18" xfId="52" applyFont="1" applyFill="1" applyBorder="1" applyAlignment="1">
      <alignment horizontal="center"/>
      <protection/>
    </xf>
    <xf numFmtId="0" fontId="1" fillId="0" borderId="23" xfId="0" applyFont="1" applyBorder="1" applyAlignment="1">
      <alignment/>
    </xf>
    <xf numFmtId="2" fontId="1" fillId="0" borderId="23" xfId="0" applyNumberFormat="1" applyFont="1" applyFill="1" applyBorder="1" applyAlignment="1">
      <alignment horizontal="right"/>
    </xf>
    <xf numFmtId="0" fontId="1" fillId="0" borderId="23" xfId="52" applyFont="1" applyFill="1" applyBorder="1" applyAlignment="1">
      <alignment horizontal="center"/>
      <protection/>
    </xf>
    <xf numFmtId="0" fontId="4" fillId="0" borderId="23" xfId="52" applyFont="1" applyFill="1" applyBorder="1" applyAlignment="1">
      <alignment horizontal="center"/>
      <protection/>
    </xf>
    <xf numFmtId="4" fontId="4" fillId="0" borderId="16" xfId="69" applyNumberFormat="1" applyFont="1" applyFill="1" applyBorder="1" applyAlignment="1" applyProtection="1">
      <alignment horizontal="center"/>
      <protection/>
    </xf>
    <xf numFmtId="0" fontId="1" fillId="0" borderId="18" xfId="52" applyFont="1" applyFill="1" applyBorder="1" applyAlignment="1">
      <alignment vertical="top" wrapText="1"/>
      <protection/>
    </xf>
    <xf numFmtId="2" fontId="1" fillId="0" borderId="18" xfId="52" applyNumberFormat="1" applyFont="1" applyFill="1" applyBorder="1" applyAlignment="1">
      <alignment horizontal="right"/>
      <protection/>
    </xf>
    <xf numFmtId="0" fontId="27" fillId="24" borderId="17" xfId="0" applyFont="1" applyFill="1" applyBorder="1" applyAlignment="1">
      <alignment horizontal="left" vertical="top" wrapText="1"/>
    </xf>
    <xf numFmtId="2" fontId="1" fillId="0" borderId="17" xfId="52" applyNumberFormat="1" applyFont="1" applyFill="1" applyBorder="1" applyAlignment="1">
      <alignment horizontal="right"/>
      <protection/>
    </xf>
    <xf numFmtId="2" fontId="1" fillId="0" borderId="19" xfId="52" applyNumberFormat="1" applyFont="1" applyFill="1" applyBorder="1" applyAlignment="1">
      <alignment horizontal="right"/>
      <protection/>
    </xf>
    <xf numFmtId="2" fontId="1" fillId="0" borderId="16" xfId="52" applyNumberFormat="1" applyFont="1" applyFill="1" applyBorder="1" applyAlignment="1">
      <alignment horizontal="right"/>
      <protection/>
    </xf>
    <xf numFmtId="2" fontId="1" fillId="0" borderId="16" xfId="52" applyNumberFormat="1" applyFont="1" applyFill="1" applyBorder="1" applyAlignment="1">
      <alignment horizontal="center"/>
      <protection/>
    </xf>
    <xf numFmtId="2" fontId="1" fillId="0" borderId="17" xfId="0" applyNumberFormat="1" applyFont="1" applyFill="1" applyBorder="1" applyAlignment="1">
      <alignment horizontal="center"/>
    </xf>
    <xf numFmtId="2" fontId="1" fillId="0" borderId="18" xfId="0" applyNumberFormat="1" applyFont="1" applyFill="1" applyBorder="1" applyAlignment="1">
      <alignment horizontal="center"/>
    </xf>
    <xf numFmtId="0" fontId="2" fillId="0" borderId="0" xfId="52">
      <alignment/>
      <protection/>
    </xf>
    <xf numFmtId="0" fontId="2" fillId="0" borderId="0" xfId="52" applyFill="1">
      <alignment/>
      <protection/>
    </xf>
    <xf numFmtId="0" fontId="1" fillId="0" borderId="23" xfId="52" applyFont="1" applyFill="1" applyBorder="1" applyAlignment="1">
      <alignment vertical="top" wrapText="1"/>
      <protection/>
    </xf>
    <xf numFmtId="49" fontId="1" fillId="0" borderId="24" xfId="0" applyNumberFormat="1" applyFont="1" applyFill="1" applyBorder="1" applyAlignment="1">
      <alignment horizontal="left" vertical="top"/>
    </xf>
    <xf numFmtId="49" fontId="1" fillId="0" borderId="0" xfId="0" applyNumberFormat="1" applyFont="1" applyAlignment="1">
      <alignment horizontal="left"/>
    </xf>
    <xf numFmtId="49" fontId="1" fillId="0" borderId="23" xfId="52" applyNumberFormat="1" applyFont="1" applyFill="1" applyBorder="1" applyAlignment="1">
      <alignment horizontal="center" vertical="top"/>
      <protection/>
    </xf>
    <xf numFmtId="49" fontId="4" fillId="0" borderId="23" xfId="52" applyNumberFormat="1" applyFont="1" applyFill="1" applyBorder="1" applyAlignment="1">
      <alignment horizontal="center" vertical="top"/>
      <protection/>
    </xf>
    <xf numFmtId="49" fontId="1" fillId="0" borderId="23" xfId="0" applyNumberFormat="1" applyFont="1" applyFill="1" applyBorder="1" applyAlignment="1">
      <alignment horizontal="center" vertical="top"/>
    </xf>
    <xf numFmtId="49" fontId="1" fillId="0" borderId="0" xfId="0" applyNumberFormat="1" applyFont="1" applyAlignment="1">
      <alignment horizontal="center"/>
    </xf>
    <xf numFmtId="0" fontId="1" fillId="0" borderId="0" xfId="0" applyFont="1" applyBorder="1" applyAlignment="1">
      <alignment/>
    </xf>
    <xf numFmtId="0" fontId="1" fillId="0" borderId="0" xfId="52" applyFont="1" applyBorder="1">
      <alignment/>
      <protection/>
    </xf>
    <xf numFmtId="0" fontId="4" fillId="0" borderId="0" xfId="52" applyFont="1" applyBorder="1">
      <alignment/>
      <protection/>
    </xf>
    <xf numFmtId="0" fontId="1" fillId="0" borderId="0" xfId="0" applyFont="1" applyFill="1" applyBorder="1" applyAlignment="1">
      <alignment/>
    </xf>
    <xf numFmtId="0" fontId="0" fillId="0" borderId="0" xfId="0" applyBorder="1" applyAlignment="1">
      <alignment/>
    </xf>
    <xf numFmtId="0" fontId="2" fillId="0" borderId="0" xfId="52" applyBorder="1">
      <alignment/>
      <protection/>
    </xf>
    <xf numFmtId="0" fontId="2" fillId="0" borderId="0" xfId="52" applyFill="1" applyBorder="1">
      <alignment/>
      <protection/>
    </xf>
    <xf numFmtId="0" fontId="1" fillId="0" borderId="23" xfId="0" applyFont="1" applyFill="1" applyBorder="1" applyAlignment="1">
      <alignment vertical="top" wrapText="1"/>
    </xf>
    <xf numFmtId="4" fontId="1" fillId="0" borderId="23" xfId="0" applyNumberFormat="1" applyFont="1" applyBorder="1" applyAlignment="1">
      <alignment/>
    </xf>
    <xf numFmtId="4" fontId="1" fillId="0" borderId="23" xfId="53" applyNumberFormat="1" applyFont="1" applyFill="1" applyBorder="1" applyAlignment="1" applyProtection="1">
      <alignment horizontal="right"/>
      <protection locked="0"/>
    </xf>
    <xf numFmtId="2" fontId="1" fillId="0" borderId="23" xfId="52" applyNumberFormat="1" applyFont="1" applyFill="1" applyBorder="1" applyAlignment="1">
      <alignment horizontal="right"/>
      <protection/>
    </xf>
    <xf numFmtId="4" fontId="1" fillId="0" borderId="23" xfId="52" applyNumberFormat="1" applyFont="1" applyFill="1" applyBorder="1" applyProtection="1">
      <alignment/>
      <protection locked="0"/>
    </xf>
    <xf numFmtId="2" fontId="1" fillId="0" borderId="12" xfId="69" applyNumberFormat="1" applyFont="1" applyFill="1" applyBorder="1" applyAlignment="1" applyProtection="1">
      <alignment horizontal="right"/>
      <protection/>
    </xf>
    <xf numFmtId="2" fontId="1" fillId="0" borderId="13" xfId="69" applyNumberFormat="1" applyFont="1" applyFill="1" applyBorder="1" applyAlignment="1" applyProtection="1">
      <alignment horizontal="right"/>
      <protection/>
    </xf>
    <xf numFmtId="2" fontId="1" fillId="0" borderId="14" xfId="69" applyNumberFormat="1" applyFont="1" applyFill="1" applyBorder="1" applyAlignment="1" applyProtection="1">
      <alignment horizontal="right"/>
      <protection/>
    </xf>
    <xf numFmtId="2" fontId="6" fillId="0" borderId="16" xfId="69" applyNumberFormat="1" applyFont="1" applyFill="1" applyBorder="1" applyAlignment="1" applyProtection="1">
      <alignment horizontal="right"/>
      <protection/>
    </xf>
    <xf numFmtId="0" fontId="1" fillId="0" borderId="13" xfId="53" applyFont="1" applyFill="1" applyBorder="1" applyAlignment="1">
      <alignment horizontal="left" vertical="top" wrapText="1"/>
      <protection/>
    </xf>
    <xf numFmtId="2" fontId="1" fillId="0" borderId="0" xfId="0" applyNumberFormat="1" applyFont="1" applyFill="1" applyAlignment="1">
      <alignment/>
    </xf>
    <xf numFmtId="0" fontId="1" fillId="0" borderId="23" xfId="52" applyFont="1" applyBorder="1" applyAlignment="1">
      <alignment horizontal="center"/>
      <protection/>
    </xf>
    <xf numFmtId="0" fontId="4" fillId="0" borderId="0" xfId="52" applyFont="1" applyFill="1" applyBorder="1" applyAlignment="1">
      <alignment vertical="top" wrapText="1"/>
      <protection/>
    </xf>
    <xf numFmtId="0" fontId="1" fillId="0" borderId="0" xfId="52" applyFont="1" applyBorder="1" applyAlignment="1">
      <alignment horizontal="center"/>
      <protection/>
    </xf>
    <xf numFmtId="2" fontId="1" fillId="0" borderId="25" xfId="52" applyNumberFormat="1" applyFont="1" applyFill="1" applyBorder="1" applyAlignment="1">
      <alignment horizontal="right"/>
      <protection/>
    </xf>
    <xf numFmtId="0" fontId="4" fillId="0" borderId="0" xfId="0" applyFont="1" applyBorder="1" applyAlignment="1">
      <alignment vertical="top" wrapText="1"/>
    </xf>
    <xf numFmtId="49" fontId="1" fillId="0" borderId="26" xfId="52" applyNumberFormat="1" applyFont="1" applyBorder="1" applyAlignment="1">
      <alignment horizontal="left" vertical="top"/>
      <protection/>
    </xf>
    <xf numFmtId="0" fontId="1" fillId="0" borderId="27" xfId="52" applyFont="1" applyBorder="1" applyAlignment="1">
      <alignment vertical="top" wrapText="1"/>
      <protection/>
    </xf>
    <xf numFmtId="2" fontId="1" fillId="0" borderId="27" xfId="52" applyNumberFormat="1" applyFont="1" applyFill="1" applyBorder="1" applyAlignment="1">
      <alignment horizontal="right"/>
      <protection/>
    </xf>
    <xf numFmtId="4" fontId="1" fillId="0" borderId="28" xfId="52" applyNumberFormat="1" applyFont="1" applyBorder="1" applyAlignment="1">
      <alignment horizontal="right"/>
      <protection/>
    </xf>
    <xf numFmtId="49" fontId="1" fillId="0" borderId="29" xfId="0" applyNumberFormat="1" applyFont="1" applyBorder="1" applyAlignment="1">
      <alignment horizontal="left" vertical="top"/>
    </xf>
    <xf numFmtId="1" fontId="4" fillId="0" borderId="0" xfId="0" applyNumberFormat="1" applyFont="1" applyBorder="1" applyAlignment="1">
      <alignment/>
    </xf>
    <xf numFmtId="4" fontId="1" fillId="0" borderId="30" xfId="69" applyNumberFormat="1" applyFont="1" applyFill="1" applyBorder="1" applyAlignment="1" applyProtection="1">
      <alignment horizontal="center"/>
      <protection/>
    </xf>
    <xf numFmtId="1" fontId="4" fillId="0" borderId="29" xfId="0" applyNumberFormat="1" applyFont="1" applyBorder="1" applyAlignment="1">
      <alignment horizontal="center"/>
    </xf>
    <xf numFmtId="49" fontId="1" fillId="0" borderId="29" xfId="52" applyNumberFormat="1" applyFont="1" applyBorder="1" applyAlignment="1">
      <alignment horizontal="left" vertical="top"/>
      <protection/>
    </xf>
    <xf numFmtId="0" fontId="1" fillId="0" borderId="0" xfId="52" applyFont="1" applyBorder="1" applyAlignment="1">
      <alignment vertical="top" wrapText="1"/>
      <protection/>
    </xf>
    <xf numFmtId="2" fontId="1" fillId="0" borderId="0" xfId="52" applyNumberFormat="1" applyFont="1" applyFill="1" applyBorder="1" applyAlignment="1">
      <alignment horizontal="right"/>
      <protection/>
    </xf>
    <xf numFmtId="4" fontId="1" fillId="0" borderId="30" xfId="52" applyNumberFormat="1" applyFont="1" applyBorder="1" applyAlignment="1">
      <alignment horizontal="right"/>
      <protection/>
    </xf>
    <xf numFmtId="49" fontId="1" fillId="0" borderId="31" xfId="0" applyNumberFormat="1" applyFont="1" applyFill="1" applyBorder="1" applyAlignment="1">
      <alignment horizontal="left" vertical="top"/>
    </xf>
    <xf numFmtId="4" fontId="5" fillId="0" borderId="32" xfId="0" applyNumberFormat="1" applyFont="1" applyFill="1" applyBorder="1" applyAlignment="1">
      <alignment horizontal="center"/>
    </xf>
    <xf numFmtId="49" fontId="1" fillId="0" borderId="33" xfId="0" applyNumberFormat="1" applyFont="1" applyFill="1" applyBorder="1" applyAlignment="1">
      <alignment horizontal="center" vertical="top"/>
    </xf>
    <xf numFmtId="4" fontId="1" fillId="0" borderId="34" xfId="69" applyNumberFormat="1" applyFont="1" applyFill="1" applyBorder="1" applyAlignment="1" applyProtection="1">
      <alignment horizontal="right"/>
      <protection/>
    </xf>
    <xf numFmtId="49" fontId="1" fillId="0" borderId="29" xfId="0" applyNumberFormat="1" applyFont="1" applyBorder="1" applyAlignment="1">
      <alignment horizontal="center"/>
    </xf>
    <xf numFmtId="49" fontId="1" fillId="0" borderId="35" xfId="0" applyNumberFormat="1" applyFont="1" applyFill="1" applyBorder="1" applyAlignment="1">
      <alignment horizontal="left" vertical="top"/>
    </xf>
    <xf numFmtId="4" fontId="1" fillId="0" borderId="36" xfId="69" applyNumberFormat="1" applyFont="1" applyFill="1" applyBorder="1" applyAlignment="1" applyProtection="1">
      <alignment horizontal="right"/>
      <protection/>
    </xf>
    <xf numFmtId="49" fontId="4" fillId="0" borderId="37" xfId="0" applyNumberFormat="1" applyFont="1" applyFill="1" applyBorder="1" applyAlignment="1">
      <alignment horizontal="left" vertical="top"/>
    </xf>
    <xf numFmtId="4" fontId="4" fillId="0" borderId="38" xfId="69" applyNumberFormat="1" applyFont="1" applyFill="1" applyBorder="1" applyAlignment="1" applyProtection="1">
      <alignment horizontal="right"/>
      <protection/>
    </xf>
    <xf numFmtId="4" fontId="5" fillId="0" borderId="32" xfId="0" applyNumberFormat="1" applyFont="1" applyFill="1" applyBorder="1" applyAlignment="1">
      <alignment horizontal="right"/>
    </xf>
    <xf numFmtId="0" fontId="5" fillId="24" borderId="39" xfId="0" applyFont="1" applyFill="1" applyBorder="1" applyAlignment="1">
      <alignment horizontal="right" wrapText="1"/>
    </xf>
    <xf numFmtId="4" fontId="1" fillId="0" borderId="34" xfId="52" applyNumberFormat="1" applyFont="1" applyBorder="1" applyAlignment="1">
      <alignment horizontal="right"/>
      <protection/>
    </xf>
    <xf numFmtId="49" fontId="4" fillId="0" borderId="40" xfId="52" applyNumberFormat="1" applyFont="1" applyFill="1" applyBorder="1" applyAlignment="1">
      <alignment horizontal="center" vertical="top"/>
      <protection/>
    </xf>
    <xf numFmtId="4" fontId="4" fillId="0" borderId="39" xfId="52" applyNumberFormat="1" applyFont="1" applyFill="1" applyBorder="1" applyAlignment="1">
      <alignment horizontal="right"/>
      <protection/>
    </xf>
    <xf numFmtId="49" fontId="1" fillId="0" borderId="33" xfId="52" applyNumberFormat="1" applyFont="1" applyFill="1" applyBorder="1" applyAlignment="1">
      <alignment horizontal="center" vertical="top"/>
      <protection/>
    </xf>
    <xf numFmtId="4" fontId="1" fillId="0" borderId="34" xfId="52" applyNumberFormat="1" applyFont="1" applyFill="1" applyBorder="1" applyAlignment="1">
      <alignment horizontal="right"/>
      <protection/>
    </xf>
    <xf numFmtId="49" fontId="4" fillId="0" borderId="41" xfId="52" applyNumberFormat="1" applyFont="1" applyFill="1" applyBorder="1" applyAlignment="1">
      <alignment horizontal="center" vertical="top"/>
      <protection/>
    </xf>
    <xf numFmtId="4" fontId="4" fillId="0" borderId="42" xfId="52" applyNumberFormat="1" applyFont="1" applyFill="1" applyBorder="1" applyAlignment="1">
      <alignment horizontal="right"/>
      <protection/>
    </xf>
    <xf numFmtId="49" fontId="4" fillId="0" borderId="43" xfId="52" applyNumberFormat="1" applyFont="1" applyFill="1" applyBorder="1" applyAlignment="1">
      <alignment horizontal="center" vertical="top"/>
      <protection/>
    </xf>
    <xf numFmtId="2" fontId="4" fillId="0" borderId="44" xfId="52" applyNumberFormat="1" applyFont="1" applyFill="1" applyBorder="1" applyAlignment="1">
      <alignment horizontal="right"/>
      <protection/>
    </xf>
    <xf numFmtId="4" fontId="1" fillId="0" borderId="34" xfId="0" applyNumberFormat="1" applyFont="1" applyFill="1" applyBorder="1" applyAlignment="1">
      <alignment horizontal="right" wrapText="1"/>
    </xf>
    <xf numFmtId="49" fontId="1" fillId="0" borderId="43" xfId="52" applyNumberFormat="1" applyFont="1" applyFill="1" applyBorder="1" applyAlignment="1">
      <alignment horizontal="center" vertical="top"/>
      <protection/>
    </xf>
    <xf numFmtId="49" fontId="1" fillId="0" borderId="35" xfId="0" applyNumberFormat="1" applyFont="1" applyFill="1" applyBorder="1" applyAlignment="1">
      <alignment horizontal="center" vertical="top"/>
    </xf>
    <xf numFmtId="4" fontId="1" fillId="0" borderId="36" xfId="0" applyNumberFormat="1" applyFont="1" applyFill="1" applyBorder="1" applyAlignment="1">
      <alignment horizontal="right"/>
    </xf>
    <xf numFmtId="49" fontId="4" fillId="0" borderId="37" xfId="52" applyNumberFormat="1" applyFont="1" applyFill="1" applyBorder="1" applyAlignment="1">
      <alignment horizontal="center" vertical="top"/>
      <protection/>
    </xf>
    <xf numFmtId="4" fontId="4" fillId="0" borderId="38" xfId="52" applyNumberFormat="1" applyFont="1" applyFill="1" applyBorder="1" applyAlignment="1">
      <alignment horizontal="right"/>
      <protection/>
    </xf>
    <xf numFmtId="49" fontId="1" fillId="0" borderId="43" xfId="0" applyNumberFormat="1" applyFont="1" applyFill="1" applyBorder="1" applyAlignment="1">
      <alignment horizontal="center" vertical="top"/>
    </xf>
    <xf numFmtId="4" fontId="1" fillId="0" borderId="44" xfId="0" applyNumberFormat="1" applyFont="1" applyFill="1" applyBorder="1" applyAlignment="1">
      <alignment horizontal="right"/>
    </xf>
    <xf numFmtId="49" fontId="4" fillId="0" borderId="40" xfId="0" applyNumberFormat="1" applyFont="1" applyFill="1" applyBorder="1" applyAlignment="1">
      <alignment horizontal="center" vertical="top"/>
    </xf>
    <xf numFmtId="4" fontId="1" fillId="0" borderId="39" xfId="0" applyNumberFormat="1" applyFont="1" applyFill="1" applyBorder="1" applyAlignment="1">
      <alignment horizontal="right"/>
    </xf>
    <xf numFmtId="49" fontId="4" fillId="0" borderId="43" xfId="0" applyNumberFormat="1" applyFont="1" applyFill="1" applyBorder="1" applyAlignment="1">
      <alignment horizontal="center" vertical="top"/>
    </xf>
    <xf numFmtId="49" fontId="1" fillId="0" borderId="43" xfId="52" applyNumberFormat="1" applyFont="1" applyBorder="1" applyAlignment="1">
      <alignment horizontal="center" vertical="top"/>
      <protection/>
    </xf>
    <xf numFmtId="4" fontId="1" fillId="0" borderId="44" xfId="52" applyNumberFormat="1" applyFont="1" applyBorder="1" applyAlignment="1">
      <alignment horizontal="right"/>
      <protection/>
    </xf>
    <xf numFmtId="49" fontId="1" fillId="0" borderId="33" xfId="53" applyNumberFormat="1" applyFont="1" applyBorder="1" applyAlignment="1">
      <alignment horizontal="center" vertical="top" wrapText="1"/>
      <protection/>
    </xf>
    <xf numFmtId="0" fontId="1" fillId="0" borderId="34" xfId="53" applyFont="1" applyBorder="1" applyAlignment="1">
      <alignment horizontal="right" wrapText="1"/>
      <protection/>
    </xf>
    <xf numFmtId="4" fontId="1" fillId="0" borderId="45" xfId="52" applyNumberFormat="1" applyFont="1" applyFill="1" applyBorder="1" applyAlignment="1" applyProtection="1">
      <alignment horizontal="right"/>
      <protection locked="0"/>
    </xf>
    <xf numFmtId="0" fontId="1" fillId="0" borderId="32" xfId="0" applyFont="1" applyFill="1" applyBorder="1" applyAlignment="1">
      <alignment horizontal="center"/>
    </xf>
    <xf numFmtId="0" fontId="1" fillId="0" borderId="34" xfId="0" applyFont="1" applyFill="1" applyBorder="1" applyAlignment="1">
      <alignment horizontal="center"/>
    </xf>
    <xf numFmtId="0" fontId="1" fillId="0" borderId="36" xfId="0" applyFont="1" applyFill="1" applyBorder="1" applyAlignment="1">
      <alignment horizontal="center"/>
    </xf>
    <xf numFmtId="0" fontId="4" fillId="0" borderId="38" xfId="0" applyFont="1" applyFill="1" applyBorder="1" applyAlignment="1">
      <alignment horizontal="center"/>
    </xf>
    <xf numFmtId="0" fontId="1" fillId="0" borderId="34" xfId="52" applyFont="1" applyBorder="1" applyAlignment="1">
      <alignment horizontal="center"/>
      <protection/>
    </xf>
    <xf numFmtId="0" fontId="1" fillId="0" borderId="30" xfId="0" applyFont="1" applyBorder="1" applyAlignment="1">
      <alignment/>
    </xf>
    <xf numFmtId="0" fontId="1" fillId="0" borderId="11" xfId="52" applyFont="1" applyBorder="1" applyAlignment="1">
      <alignment horizontal="center"/>
      <protection/>
    </xf>
    <xf numFmtId="0" fontId="1" fillId="0" borderId="0" xfId="52" applyFont="1" applyFill="1" applyBorder="1" applyAlignment="1">
      <alignment vertical="top" wrapText="1"/>
      <protection/>
    </xf>
    <xf numFmtId="0" fontId="1" fillId="0" borderId="21" xfId="52" applyFont="1" applyFill="1" applyBorder="1" applyAlignment="1">
      <alignment vertical="top" wrapText="1"/>
      <protection/>
    </xf>
    <xf numFmtId="4" fontId="1" fillId="0" borderId="46" xfId="52" applyNumberFormat="1" applyFont="1" applyFill="1" applyBorder="1" applyAlignment="1" applyProtection="1">
      <alignment horizontal="right"/>
      <protection locked="0"/>
    </xf>
    <xf numFmtId="49" fontId="1" fillId="0" borderId="47" xfId="53" applyNumberFormat="1" applyFont="1" applyFill="1" applyBorder="1" applyAlignment="1">
      <alignment horizontal="center" vertical="top"/>
      <protection/>
    </xf>
    <xf numFmtId="0" fontId="1" fillId="0" borderId="47" xfId="53" applyFont="1" applyFill="1" applyBorder="1" applyAlignment="1">
      <alignment horizontal="justify" vertical="top"/>
      <protection/>
    </xf>
    <xf numFmtId="2" fontId="1" fillId="0" borderId="47" xfId="0" applyNumberFormat="1" applyFont="1" applyFill="1" applyBorder="1" applyAlignment="1">
      <alignment horizontal="right"/>
    </xf>
    <xf numFmtId="0" fontId="1" fillId="0" borderId="47" xfId="0" applyFont="1" applyFill="1" applyBorder="1" applyAlignment="1">
      <alignment horizontal="center"/>
    </xf>
    <xf numFmtId="49" fontId="1" fillId="0" borderId="48" xfId="52" applyNumberFormat="1" applyFont="1" applyFill="1" applyBorder="1" applyAlignment="1">
      <alignment horizontal="center" vertical="top"/>
      <protection/>
    </xf>
    <xf numFmtId="2" fontId="1" fillId="0" borderId="21" xfId="0" applyNumberFormat="1" applyFont="1" applyFill="1" applyBorder="1" applyAlignment="1">
      <alignment horizontal="right"/>
    </xf>
    <xf numFmtId="4" fontId="1" fillId="0" borderId="49" xfId="52" applyNumberFormat="1" applyFont="1" applyFill="1" applyBorder="1" applyAlignment="1">
      <alignment horizontal="right"/>
      <protection/>
    </xf>
    <xf numFmtId="49" fontId="4" fillId="0" borderId="50" xfId="52" applyNumberFormat="1" applyFont="1" applyFill="1" applyBorder="1" applyAlignment="1">
      <alignment horizontal="center" vertical="top"/>
      <protection/>
    </xf>
    <xf numFmtId="0" fontId="32" fillId="0" borderId="0" xfId="52" applyNumberFormat="1" applyFont="1" applyBorder="1" applyAlignment="1">
      <alignment vertical="top" wrapText="1"/>
      <protection/>
    </xf>
    <xf numFmtId="49" fontId="5" fillId="0" borderId="23" xfId="0" applyNumberFormat="1" applyFont="1" applyFill="1" applyBorder="1" applyAlignment="1">
      <alignment horizontal="left" vertical="top"/>
    </xf>
    <xf numFmtId="0" fontId="5" fillId="0" borderId="23" xfId="0" applyFont="1" applyFill="1" applyBorder="1" applyAlignment="1">
      <alignment horizontal="left" vertical="top" wrapText="1"/>
    </xf>
    <xf numFmtId="2" fontId="5" fillId="0" borderId="23" xfId="0" applyNumberFormat="1" applyFont="1" applyFill="1" applyBorder="1" applyAlignment="1">
      <alignment horizontal="center"/>
    </xf>
    <xf numFmtId="0" fontId="5" fillId="0" borderId="23" xfId="0" applyFont="1" applyFill="1" applyBorder="1" applyAlignment="1">
      <alignment horizontal="center"/>
    </xf>
    <xf numFmtId="4" fontId="5" fillId="0" borderId="23" xfId="0" applyNumberFormat="1" applyFont="1" applyFill="1" applyBorder="1" applyAlignment="1">
      <alignment horizontal="right"/>
    </xf>
    <xf numFmtId="0" fontId="5" fillId="24" borderId="23" xfId="0" applyFont="1" applyFill="1" applyBorder="1" applyAlignment="1">
      <alignment horizontal="left" vertical="top" wrapText="1"/>
    </xf>
    <xf numFmtId="0" fontId="5" fillId="24" borderId="23" xfId="0" applyFont="1" applyFill="1" applyBorder="1" applyAlignment="1">
      <alignment horizontal="right" wrapText="1"/>
    </xf>
    <xf numFmtId="0" fontId="1" fillId="0" borderId="23" xfId="52" applyFont="1" applyBorder="1" applyAlignment="1">
      <alignment vertical="top" wrapText="1"/>
      <protection/>
    </xf>
    <xf numFmtId="0" fontId="1" fillId="0" borderId="23" xfId="64" applyFont="1" applyFill="1" applyBorder="1" applyAlignment="1">
      <alignment vertical="top" wrapText="1"/>
      <protection/>
    </xf>
    <xf numFmtId="49" fontId="1" fillId="0" borderId="23" xfId="0" applyNumberFormat="1" applyFont="1" applyFill="1" applyBorder="1" applyAlignment="1">
      <alignment horizontal="center" vertical="top" wrapText="1"/>
    </xf>
    <xf numFmtId="4" fontId="1" fillId="0" borderId="23" xfId="0" applyNumberFormat="1" applyFont="1" applyFill="1" applyBorder="1" applyAlignment="1">
      <alignment horizontal="justify" vertical="top" wrapText="1"/>
    </xf>
    <xf numFmtId="4" fontId="1" fillId="0" borderId="23" xfId="0" applyNumberFormat="1" applyFont="1" applyFill="1" applyBorder="1" applyAlignment="1">
      <alignment horizontal="right" wrapText="1"/>
    </xf>
    <xf numFmtId="0" fontId="7" fillId="0" borderId="23" xfId="52" applyFont="1" applyFill="1" applyBorder="1" applyAlignment="1">
      <alignment horizontal="center"/>
      <protection/>
    </xf>
    <xf numFmtId="0" fontId="7" fillId="0" borderId="23" xfId="52" applyFont="1" applyFill="1" applyBorder="1" applyAlignment="1">
      <alignment horizontal="left" vertical="top" wrapText="1"/>
      <protection/>
    </xf>
    <xf numFmtId="0" fontId="1" fillId="0" borderId="23" xfId="0" applyFont="1" applyFill="1" applyBorder="1" applyAlignment="1">
      <alignment horizontal="center"/>
    </xf>
    <xf numFmtId="1" fontId="1" fillId="0" borderId="23" xfId="0" applyNumberFormat="1" applyFont="1" applyBorder="1" applyAlignment="1">
      <alignment horizontal="center"/>
    </xf>
    <xf numFmtId="0" fontId="1" fillId="0" borderId="23" xfId="52" applyFont="1" applyFill="1" applyBorder="1" applyAlignment="1">
      <alignment horizontal="left" vertical="top"/>
      <protection/>
    </xf>
    <xf numFmtId="0" fontId="4" fillId="0" borderId="23" xfId="52" applyFont="1" applyFill="1" applyBorder="1" applyAlignment="1">
      <alignment horizontal="left" vertical="top"/>
      <protection/>
    </xf>
    <xf numFmtId="4" fontId="1" fillId="0" borderId="23" xfId="64" applyNumberFormat="1" applyFont="1" applyBorder="1" applyAlignment="1">
      <alignment vertical="top" wrapText="1"/>
      <protection/>
    </xf>
    <xf numFmtId="0" fontId="1" fillId="0" borderId="23" xfId="0" applyFont="1" applyFill="1" applyBorder="1" applyAlignment="1">
      <alignment horizontal="center" wrapText="1"/>
    </xf>
    <xf numFmtId="0" fontId="1" fillId="0" borderId="23" xfId="53" applyFont="1" applyFill="1" applyBorder="1" applyAlignment="1">
      <alignment horizontal="justify" vertical="top"/>
      <protection/>
    </xf>
    <xf numFmtId="49" fontId="1" fillId="0" borderId="23" xfId="53" applyNumberFormat="1" applyFont="1" applyBorder="1" applyAlignment="1">
      <alignment horizontal="center" vertical="top" wrapText="1"/>
      <protection/>
    </xf>
    <xf numFmtId="0" fontId="1" fillId="0" borderId="23" xfId="53" applyFont="1" applyBorder="1" applyAlignment="1">
      <alignment horizontal="left" vertical="top" wrapText="1"/>
      <protection/>
    </xf>
    <xf numFmtId="176" fontId="4" fillId="0" borderId="50" xfId="52" applyNumberFormat="1" applyFont="1" applyFill="1" applyBorder="1" applyAlignment="1">
      <alignment vertical="top" wrapText="1"/>
      <protection/>
    </xf>
    <xf numFmtId="2" fontId="4" fillId="0" borderId="50" xfId="52" applyNumberFormat="1" applyFont="1" applyFill="1" applyBorder="1" applyAlignment="1">
      <alignment horizontal="right"/>
      <protection/>
    </xf>
    <xf numFmtId="0" fontId="4" fillId="0" borderId="50" xfId="52" applyFont="1" applyFill="1" applyBorder="1" applyAlignment="1">
      <alignment horizontal="center"/>
      <protection/>
    </xf>
    <xf numFmtId="4" fontId="4" fillId="0" borderId="50" xfId="52" applyNumberFormat="1" applyFont="1" applyFill="1" applyBorder="1" applyAlignment="1">
      <alignment horizontal="right"/>
      <protection/>
    </xf>
    <xf numFmtId="49" fontId="4" fillId="0" borderId="51" xfId="52" applyNumberFormat="1" applyFont="1" applyFill="1" applyBorder="1" applyAlignment="1">
      <alignment horizontal="center" vertical="top"/>
      <protection/>
    </xf>
    <xf numFmtId="2" fontId="4" fillId="0" borderId="51" xfId="52" applyNumberFormat="1" applyFont="1" applyFill="1" applyBorder="1" applyAlignment="1">
      <alignment horizontal="right"/>
      <protection/>
    </xf>
    <xf numFmtId="49" fontId="4" fillId="0" borderId="52" xfId="52" applyNumberFormat="1" applyFont="1" applyFill="1" applyBorder="1" applyAlignment="1">
      <alignment horizontal="center" vertical="top"/>
      <protection/>
    </xf>
    <xf numFmtId="2" fontId="4" fillId="0" borderId="52" xfId="52" applyNumberFormat="1" applyFont="1" applyFill="1" applyBorder="1" applyAlignment="1">
      <alignment horizontal="right"/>
      <protection/>
    </xf>
    <xf numFmtId="0" fontId="4" fillId="0" borderId="52" xfId="52" applyFont="1" applyFill="1" applyBorder="1" applyAlignment="1">
      <alignment horizontal="center"/>
      <protection/>
    </xf>
    <xf numFmtId="4" fontId="4" fillId="0" borderId="52" xfId="52" applyNumberFormat="1" applyFont="1" applyFill="1" applyBorder="1" applyAlignment="1">
      <alignment horizontal="right"/>
      <protection/>
    </xf>
    <xf numFmtId="49" fontId="1" fillId="0" borderId="51" xfId="52" applyNumberFormat="1" applyFont="1" applyBorder="1" applyAlignment="1">
      <alignment horizontal="left" vertical="top"/>
      <protection/>
    </xf>
    <xf numFmtId="0" fontId="1" fillId="0" borderId="51" xfId="52" applyFont="1" applyBorder="1" applyAlignment="1">
      <alignment vertical="top" wrapText="1"/>
      <protection/>
    </xf>
    <xf numFmtId="2" fontId="1" fillId="0" borderId="51" xfId="52" applyNumberFormat="1" applyFont="1" applyFill="1" applyBorder="1" applyAlignment="1">
      <alignment horizontal="right"/>
      <protection/>
    </xf>
    <xf numFmtId="0" fontId="1" fillId="0" borderId="51" xfId="52" applyFont="1" applyBorder="1" applyAlignment="1">
      <alignment horizontal="center"/>
      <protection/>
    </xf>
    <xf numFmtId="4" fontId="1" fillId="0" borderId="51" xfId="52" applyNumberFormat="1" applyFont="1" applyBorder="1" applyAlignment="1">
      <alignment horizontal="right"/>
      <protection/>
    </xf>
    <xf numFmtId="4" fontId="4" fillId="0" borderId="50" xfId="52" applyNumberFormat="1" applyFont="1" applyFill="1" applyBorder="1" applyAlignment="1">
      <alignment vertical="top" wrapText="1"/>
      <protection/>
    </xf>
    <xf numFmtId="4" fontId="4" fillId="0" borderId="50" xfId="52" applyNumberFormat="1" applyFont="1" applyFill="1" applyBorder="1" applyAlignment="1">
      <alignment horizontal="center"/>
      <protection/>
    </xf>
    <xf numFmtId="4" fontId="4" fillId="0" borderId="51" xfId="52" applyNumberFormat="1" applyFont="1" applyFill="1" applyBorder="1" applyAlignment="1">
      <alignment vertical="top" wrapText="1"/>
      <protection/>
    </xf>
    <xf numFmtId="4" fontId="4" fillId="0" borderId="52" xfId="52" applyNumberFormat="1" applyFont="1" applyFill="1" applyBorder="1" applyAlignment="1">
      <alignment vertical="top" wrapText="1"/>
      <protection/>
    </xf>
    <xf numFmtId="49" fontId="1" fillId="0" borderId="47" xfId="54" applyNumberFormat="1" applyFont="1" applyBorder="1" applyAlignment="1">
      <alignment horizontal="center" vertical="top"/>
      <protection/>
    </xf>
    <xf numFmtId="0" fontId="1" fillId="0" borderId="47" xfId="54" applyFont="1" applyBorder="1">
      <alignment/>
      <protection/>
    </xf>
    <xf numFmtId="2" fontId="1" fillId="0" borderId="47" xfId="54" applyNumberFormat="1" applyFont="1" applyFill="1" applyBorder="1" applyAlignment="1">
      <alignment horizontal="right"/>
      <protection/>
    </xf>
    <xf numFmtId="4" fontId="1" fillId="0" borderId="50" xfId="52" applyNumberFormat="1" applyFont="1" applyFill="1" applyBorder="1" applyAlignment="1" applyProtection="1">
      <alignment horizontal="right"/>
      <protection locked="0"/>
    </xf>
    <xf numFmtId="4" fontId="1" fillId="0" borderId="50" xfId="52" applyNumberFormat="1" applyFont="1" applyFill="1" applyBorder="1" applyAlignment="1">
      <alignment horizontal="right"/>
      <protection/>
    </xf>
    <xf numFmtId="49" fontId="1" fillId="0" borderId="50" xfId="0" applyNumberFormat="1" applyFont="1" applyFill="1" applyBorder="1" applyAlignment="1">
      <alignment horizontal="center" vertical="top" wrapText="1"/>
    </xf>
    <xf numFmtId="0" fontId="1" fillId="0" borderId="50" xfId="0" applyFont="1" applyBorder="1" applyAlignment="1">
      <alignment/>
    </xf>
    <xf numFmtId="4" fontId="1" fillId="0" borderId="50" xfId="0" applyNumberFormat="1" applyFont="1" applyFill="1" applyBorder="1" applyAlignment="1">
      <alignment horizontal="justify" vertical="top" wrapText="1"/>
    </xf>
    <xf numFmtId="4" fontId="1" fillId="0" borderId="50" xfId="0" applyNumberFormat="1" applyFont="1" applyFill="1" applyBorder="1" applyAlignment="1">
      <alignment horizontal="right" wrapText="1"/>
    </xf>
    <xf numFmtId="4" fontId="1" fillId="0" borderId="51" xfId="52" applyNumberFormat="1" applyFont="1" applyFill="1" applyBorder="1" applyAlignment="1" applyProtection="1">
      <alignment horizontal="right"/>
      <protection locked="0"/>
    </xf>
    <xf numFmtId="49" fontId="4" fillId="0" borderId="50" xfId="0" applyNumberFormat="1" applyFont="1" applyFill="1" applyBorder="1" applyAlignment="1">
      <alignment horizontal="center" vertical="top"/>
    </xf>
    <xf numFmtId="4" fontId="4" fillId="0" borderId="50" xfId="0" applyNumberFormat="1" applyFont="1" applyFill="1" applyBorder="1" applyAlignment="1">
      <alignment wrapText="1"/>
    </xf>
    <xf numFmtId="2" fontId="4" fillId="0" borderId="50" xfId="0" applyNumberFormat="1" applyFont="1" applyFill="1" applyBorder="1" applyAlignment="1">
      <alignment horizontal="center"/>
    </xf>
    <xf numFmtId="4" fontId="4" fillId="0" borderId="50" xfId="0" applyNumberFormat="1" applyFont="1" applyFill="1" applyBorder="1" applyAlignment="1">
      <alignment horizontal="center"/>
    </xf>
    <xf numFmtId="4" fontId="1" fillId="0" borderId="50" xfId="0" applyNumberFormat="1" applyFont="1" applyFill="1" applyBorder="1" applyAlignment="1">
      <alignment horizontal="right"/>
    </xf>
    <xf numFmtId="49" fontId="1" fillId="0" borderId="51" xfId="0" applyNumberFormat="1" applyFont="1" applyFill="1" applyBorder="1" applyAlignment="1">
      <alignment horizontal="center" vertical="top"/>
    </xf>
    <xf numFmtId="4" fontId="1" fillId="0" borderId="51" xfId="0" applyNumberFormat="1" applyFont="1" applyFill="1" applyBorder="1" applyAlignment="1">
      <alignment wrapText="1"/>
    </xf>
    <xf numFmtId="2" fontId="1" fillId="0" borderId="51" xfId="0" applyNumberFormat="1" applyFont="1" applyFill="1" applyBorder="1" applyAlignment="1">
      <alignment horizontal="right"/>
    </xf>
    <xf numFmtId="4" fontId="1" fillId="0" borderId="51" xfId="0" applyNumberFormat="1" applyFont="1" applyFill="1" applyBorder="1" applyAlignment="1">
      <alignment horizontal="left"/>
    </xf>
    <xf numFmtId="4" fontId="1" fillId="0" borderId="51" xfId="0" applyNumberFormat="1" applyFont="1" applyFill="1" applyBorder="1" applyAlignment="1">
      <alignment horizontal="right"/>
    </xf>
    <xf numFmtId="49" fontId="4" fillId="0" borderId="51" xfId="0" applyNumberFormat="1" applyFont="1" applyFill="1" applyBorder="1" applyAlignment="1">
      <alignment horizontal="center" vertical="top"/>
    </xf>
    <xf numFmtId="4" fontId="4" fillId="0" borderId="51" xfId="0" applyNumberFormat="1" applyFont="1" applyFill="1" applyBorder="1" applyAlignment="1">
      <alignment wrapText="1"/>
    </xf>
    <xf numFmtId="2" fontId="4" fillId="0" borderId="51" xfId="0" applyNumberFormat="1" applyFont="1" applyFill="1" applyBorder="1" applyAlignment="1">
      <alignment horizontal="center"/>
    </xf>
    <xf numFmtId="4" fontId="4" fillId="0" borderId="51" xfId="0" applyNumberFormat="1" applyFont="1" applyFill="1" applyBorder="1" applyAlignment="1">
      <alignment horizontal="center"/>
    </xf>
    <xf numFmtId="49" fontId="1" fillId="0" borderId="50" xfId="52" applyNumberFormat="1" applyFont="1" applyFill="1" applyBorder="1" applyAlignment="1">
      <alignment horizontal="center" vertical="top"/>
      <protection/>
    </xf>
    <xf numFmtId="0" fontId="4" fillId="0" borderId="50" xfId="52" applyFont="1" applyFill="1" applyBorder="1" applyAlignment="1">
      <alignment vertical="top" wrapText="1"/>
      <protection/>
    </xf>
    <xf numFmtId="2" fontId="1" fillId="0" borderId="50" xfId="52" applyNumberFormat="1" applyFont="1" applyFill="1" applyBorder="1" applyAlignment="1">
      <alignment horizontal="right"/>
      <protection/>
    </xf>
    <xf numFmtId="0" fontId="1" fillId="0" borderId="50" xfId="52" applyFont="1" applyFill="1" applyBorder="1" applyAlignment="1">
      <alignment horizontal="center"/>
      <protection/>
    </xf>
    <xf numFmtId="49" fontId="1" fillId="0" borderId="50" xfId="52" applyNumberFormat="1" applyFont="1" applyBorder="1" applyAlignment="1">
      <alignment horizontal="center" vertical="top"/>
      <protection/>
    </xf>
    <xf numFmtId="0" fontId="1" fillId="0" borderId="50" xfId="52" applyFont="1" applyBorder="1" applyAlignment="1">
      <alignment vertical="top" wrapText="1"/>
      <protection/>
    </xf>
    <xf numFmtId="0" fontId="1" fillId="0" borderId="50" xfId="52" applyFont="1" applyBorder="1" applyAlignment="1">
      <alignment horizontal="center"/>
      <protection/>
    </xf>
    <xf numFmtId="4" fontId="1" fillId="0" borderId="50" xfId="52" applyNumberFormat="1" applyFont="1" applyBorder="1" applyAlignment="1">
      <alignment horizontal="right"/>
      <protection/>
    </xf>
    <xf numFmtId="49" fontId="1" fillId="0" borderId="50" xfId="53" applyNumberFormat="1" applyFont="1" applyBorder="1" applyAlignment="1">
      <alignment horizontal="center" vertical="top" wrapText="1"/>
      <protection/>
    </xf>
    <xf numFmtId="0" fontId="1" fillId="0" borderId="50" xfId="53" applyFont="1" applyBorder="1" applyAlignment="1">
      <alignment horizontal="left" vertical="top" wrapText="1"/>
      <protection/>
    </xf>
    <xf numFmtId="0" fontId="1" fillId="0" borderId="50" xfId="53" applyFont="1" applyFill="1" applyBorder="1" applyAlignment="1">
      <alignment horizontal="left" vertical="top" wrapText="1"/>
      <protection/>
    </xf>
    <xf numFmtId="0" fontId="1" fillId="0" borderId="50" xfId="53" applyFont="1" applyBorder="1" applyAlignment="1">
      <alignment horizontal="right" wrapText="1"/>
      <protection/>
    </xf>
    <xf numFmtId="49" fontId="1" fillId="0" borderId="51" xfId="52" applyNumberFormat="1" applyFont="1" applyBorder="1" applyAlignment="1">
      <alignment horizontal="center" vertical="top"/>
      <protection/>
    </xf>
    <xf numFmtId="0" fontId="4" fillId="0" borderId="51" xfId="52" applyFont="1" applyBorder="1" applyAlignment="1">
      <alignment horizontal="center"/>
      <protection/>
    </xf>
    <xf numFmtId="49" fontId="1" fillId="0" borderId="47" xfId="52" applyNumberFormat="1" applyFont="1" applyBorder="1" applyAlignment="1">
      <alignment horizontal="center" vertical="top"/>
      <protection/>
    </xf>
    <xf numFmtId="0" fontId="1" fillId="0" borderId="47" xfId="52" applyFont="1" applyBorder="1" applyAlignment="1">
      <alignment vertical="top" wrapText="1"/>
      <protection/>
    </xf>
    <xf numFmtId="2" fontId="1" fillId="0" borderId="47" xfId="52" applyNumberFormat="1" applyFont="1" applyFill="1" applyBorder="1" applyAlignment="1">
      <alignment horizontal="right"/>
      <protection/>
    </xf>
    <xf numFmtId="0" fontId="1" fillId="0" borderId="47" xfId="52" applyFont="1" applyBorder="1" applyAlignment="1">
      <alignment horizontal="center"/>
      <protection/>
    </xf>
    <xf numFmtId="4" fontId="1" fillId="0" borderId="47" xfId="52" applyNumberFormat="1" applyFont="1" applyBorder="1" applyAlignment="1">
      <alignment horizontal="right"/>
      <protection/>
    </xf>
    <xf numFmtId="4" fontId="4" fillId="0" borderId="52" xfId="52" applyNumberFormat="1" applyFont="1" applyFill="1" applyBorder="1" applyAlignment="1">
      <alignment vertical="top"/>
      <protection/>
    </xf>
    <xf numFmtId="2" fontId="4" fillId="0" borderId="52" xfId="52" applyNumberFormat="1" applyFont="1" applyFill="1" applyBorder="1" applyAlignment="1">
      <alignment horizontal="center"/>
      <protection/>
    </xf>
    <xf numFmtId="4" fontId="1" fillId="0" borderId="52" xfId="52" applyNumberFormat="1" applyFont="1" applyFill="1" applyBorder="1" applyAlignment="1" applyProtection="1">
      <alignment horizontal="right"/>
      <protection locked="0"/>
    </xf>
    <xf numFmtId="49" fontId="1" fillId="0" borderId="47" xfId="52" applyNumberFormat="1" applyFont="1" applyFill="1" applyBorder="1" applyAlignment="1">
      <alignment horizontal="center" vertical="top"/>
      <protection/>
    </xf>
    <xf numFmtId="0" fontId="1" fillId="0" borderId="47" xfId="52" applyFont="1" applyFill="1" applyBorder="1" applyAlignment="1">
      <alignment vertical="top" wrapText="1"/>
      <protection/>
    </xf>
    <xf numFmtId="1" fontId="1" fillId="0" borderId="47" xfId="0" applyNumberFormat="1" applyFont="1" applyBorder="1" applyAlignment="1">
      <alignment horizontal="center"/>
    </xf>
    <xf numFmtId="4" fontId="1" fillId="0" borderId="47" xfId="52" applyNumberFormat="1" applyFont="1" applyFill="1" applyBorder="1" applyAlignment="1" applyProtection="1">
      <alignment horizontal="right"/>
      <protection locked="0"/>
    </xf>
    <xf numFmtId="4" fontId="1" fillId="0" borderId="47" xfId="52" applyNumberFormat="1" applyFont="1" applyFill="1" applyBorder="1" applyAlignment="1">
      <alignment horizontal="right"/>
      <protection/>
    </xf>
    <xf numFmtId="49" fontId="1" fillId="0" borderId="47" xfId="0" applyNumberFormat="1" applyFont="1" applyFill="1" applyBorder="1" applyAlignment="1">
      <alignment horizontal="center" vertical="top"/>
    </xf>
    <xf numFmtId="0" fontId="1" fillId="0" borderId="47" xfId="0" applyFont="1" applyFill="1" applyBorder="1" applyAlignment="1">
      <alignment vertical="top" wrapText="1"/>
    </xf>
    <xf numFmtId="4" fontId="1" fillId="0" borderId="47" xfId="0" applyNumberFormat="1" applyFont="1" applyFill="1" applyBorder="1" applyAlignment="1">
      <alignment horizontal="right"/>
    </xf>
    <xf numFmtId="49" fontId="4" fillId="20" borderId="53" xfId="52" applyNumberFormat="1" applyFont="1" applyFill="1" applyBorder="1" applyAlignment="1">
      <alignment horizontal="center" vertical="top"/>
      <protection/>
    </xf>
    <xf numFmtId="4" fontId="4" fillId="20" borderId="53" xfId="52" applyNumberFormat="1" applyFont="1" applyFill="1" applyBorder="1" applyAlignment="1">
      <alignment vertical="top" wrapText="1"/>
      <protection/>
    </xf>
    <xf numFmtId="2" fontId="4" fillId="20" borderId="53" xfId="52" applyNumberFormat="1" applyFont="1" applyFill="1" applyBorder="1" applyAlignment="1">
      <alignment horizontal="right"/>
      <protection/>
    </xf>
    <xf numFmtId="4" fontId="4" fillId="20" borderId="53" xfId="52" applyNumberFormat="1" applyFont="1" applyFill="1" applyBorder="1" applyAlignment="1">
      <alignment horizontal="center"/>
      <protection/>
    </xf>
    <xf numFmtId="4" fontId="1" fillId="20" borderId="53" xfId="52" applyNumberFormat="1" applyFont="1" applyFill="1" applyBorder="1" applyAlignment="1" applyProtection="1">
      <alignment horizontal="right"/>
      <protection locked="0"/>
    </xf>
    <xf numFmtId="4" fontId="1" fillId="20" borderId="53" xfId="52" applyNumberFormat="1" applyFont="1" applyFill="1" applyBorder="1" applyAlignment="1">
      <alignment horizontal="right"/>
      <protection/>
    </xf>
    <xf numFmtId="49" fontId="4" fillId="20" borderId="52" xfId="52" applyNumberFormat="1" applyFont="1" applyFill="1" applyBorder="1" applyAlignment="1">
      <alignment horizontal="center" vertical="top"/>
      <protection/>
    </xf>
    <xf numFmtId="176" fontId="4" fillId="20" borderId="52" xfId="52" applyNumberFormat="1" applyFont="1" applyFill="1" applyBorder="1" applyAlignment="1">
      <alignment vertical="top" wrapText="1"/>
      <protection/>
    </xf>
    <xf numFmtId="2" fontId="4" fillId="20" borderId="52" xfId="52" applyNumberFormat="1" applyFont="1" applyFill="1" applyBorder="1" applyAlignment="1">
      <alignment horizontal="right"/>
      <protection/>
    </xf>
    <xf numFmtId="0" fontId="4" fillId="20" borderId="52" xfId="52" applyFont="1" applyFill="1" applyBorder="1" applyAlignment="1">
      <alignment horizontal="center"/>
      <protection/>
    </xf>
    <xf numFmtId="4" fontId="4" fillId="20" borderId="52" xfId="52" applyNumberFormat="1" applyFont="1" applyFill="1" applyBorder="1" applyAlignment="1">
      <alignment horizontal="right"/>
      <protection/>
    </xf>
    <xf numFmtId="49" fontId="4" fillId="20" borderId="53" xfId="0" applyNumberFormat="1" applyFont="1" applyFill="1" applyBorder="1" applyAlignment="1">
      <alignment horizontal="center" vertical="top"/>
    </xf>
    <xf numFmtId="4" fontId="4" fillId="20" borderId="53" xfId="0" applyNumberFormat="1" applyFont="1" applyFill="1" applyBorder="1" applyAlignment="1">
      <alignment wrapText="1"/>
    </xf>
    <xf numFmtId="2" fontId="4" fillId="20" borderId="53" xfId="0" applyNumberFormat="1" applyFont="1" applyFill="1" applyBorder="1" applyAlignment="1">
      <alignment horizontal="center"/>
    </xf>
    <xf numFmtId="4" fontId="4" fillId="20" borderId="53" xfId="0" applyNumberFormat="1" applyFont="1" applyFill="1" applyBorder="1" applyAlignment="1">
      <alignment horizontal="center"/>
    </xf>
    <xf numFmtId="4" fontId="1" fillId="20" borderId="53" xfId="0" applyNumberFormat="1" applyFont="1" applyFill="1" applyBorder="1" applyAlignment="1">
      <alignment horizontal="right"/>
    </xf>
    <xf numFmtId="0" fontId="4" fillId="20" borderId="53" xfId="52" applyFont="1" applyFill="1" applyBorder="1" applyAlignment="1">
      <alignment vertical="top"/>
      <protection/>
    </xf>
    <xf numFmtId="0" fontId="4" fillId="20" borderId="53" xfId="52" applyFont="1" applyFill="1" applyBorder="1" applyAlignment="1">
      <alignment horizontal="center"/>
      <protection/>
    </xf>
    <xf numFmtId="0" fontId="4" fillId="20" borderId="52" xfId="52" applyFont="1" applyFill="1" applyBorder="1" applyAlignment="1">
      <alignment vertical="top" wrapText="1"/>
      <protection/>
    </xf>
    <xf numFmtId="2" fontId="1" fillId="20" borderId="52" xfId="0" applyNumberFormat="1" applyFont="1" applyFill="1" applyBorder="1" applyAlignment="1">
      <alignment horizontal="right"/>
    </xf>
    <xf numFmtId="0" fontId="1" fillId="20" borderId="52" xfId="52" applyFont="1" applyFill="1" applyBorder="1" applyAlignment="1">
      <alignment horizontal="center"/>
      <protection/>
    </xf>
    <xf numFmtId="4" fontId="1" fillId="20" borderId="52" xfId="52" applyNumberFormat="1" applyFont="1" applyFill="1" applyBorder="1" applyAlignment="1">
      <alignment horizontal="right"/>
      <protection/>
    </xf>
    <xf numFmtId="49" fontId="1" fillId="0" borderId="26" xfId="52" applyNumberFormat="1" applyFont="1" applyBorder="1" applyAlignment="1">
      <alignment horizontal="center" vertical="top"/>
      <protection/>
    </xf>
    <xf numFmtId="2" fontId="1" fillId="0" borderId="27" xfId="52" applyNumberFormat="1" applyFont="1" applyBorder="1" applyAlignment="1">
      <alignment horizontal="right"/>
      <protection/>
    </xf>
    <xf numFmtId="0" fontId="1" fillId="0" borderId="27" xfId="52" applyFont="1" applyBorder="1" applyAlignment="1">
      <alignment horizontal="center"/>
      <protection/>
    </xf>
    <xf numFmtId="49" fontId="1" fillId="0" borderId="29" xfId="0" applyNumberFormat="1" applyFont="1" applyBorder="1" applyAlignment="1">
      <alignment horizontal="center" vertical="top"/>
    </xf>
    <xf numFmtId="4" fontId="1" fillId="0" borderId="30" xfId="69" applyNumberFormat="1" applyFont="1" applyFill="1" applyBorder="1" applyAlignment="1" applyProtection="1">
      <alignment horizontal="right"/>
      <protection/>
    </xf>
    <xf numFmtId="49" fontId="4" fillId="0" borderId="29" xfId="0" applyNumberFormat="1" applyFont="1" applyBorder="1" applyAlignment="1">
      <alignment horizontal="center" vertical="top"/>
    </xf>
    <xf numFmtId="49" fontId="1" fillId="0" borderId="29" xfId="52" applyNumberFormat="1" applyFont="1" applyBorder="1" applyAlignment="1">
      <alignment horizontal="center" vertical="top"/>
      <protection/>
    </xf>
    <xf numFmtId="2" fontId="1" fillId="0" borderId="0" xfId="52" applyNumberFormat="1" applyFont="1" applyBorder="1" applyAlignment="1">
      <alignment horizontal="right"/>
      <protection/>
    </xf>
    <xf numFmtId="49" fontId="1" fillId="0" borderId="31" xfId="0" applyNumberFormat="1" applyFont="1" applyFill="1" applyBorder="1" applyAlignment="1">
      <alignment horizontal="center" vertical="top"/>
    </xf>
    <xf numFmtId="49" fontId="4" fillId="0" borderId="37" xfId="0" applyNumberFormat="1" applyFont="1" applyFill="1" applyBorder="1" applyAlignment="1">
      <alignment horizontal="center" vertical="top"/>
    </xf>
    <xf numFmtId="49" fontId="5" fillId="0" borderId="31" xfId="0" applyNumberFormat="1" applyFont="1" applyFill="1" applyBorder="1" applyAlignment="1">
      <alignment horizontal="center" vertical="top"/>
    </xf>
    <xf numFmtId="49" fontId="5" fillId="0" borderId="40" xfId="0" applyNumberFormat="1" applyFont="1" applyFill="1" applyBorder="1" applyAlignment="1">
      <alignment horizontal="center" vertical="top"/>
    </xf>
    <xf numFmtId="49" fontId="1" fillId="0" borderId="33" xfId="52" applyNumberFormat="1" applyFont="1" applyBorder="1" applyAlignment="1">
      <alignment horizontal="center" vertical="top"/>
      <protection/>
    </xf>
    <xf numFmtId="4" fontId="1" fillId="0" borderId="39" xfId="52" applyNumberFormat="1" applyFont="1" applyFill="1" applyBorder="1" applyAlignment="1">
      <alignment horizontal="right"/>
      <protection/>
    </xf>
    <xf numFmtId="49" fontId="4" fillId="0" borderId="54" xfId="52" applyNumberFormat="1" applyFont="1" applyFill="1" applyBorder="1" applyAlignment="1">
      <alignment horizontal="center" vertical="top"/>
      <protection/>
    </xf>
    <xf numFmtId="49" fontId="1" fillId="0" borderId="35" xfId="53" applyNumberFormat="1" applyFont="1" applyBorder="1" applyAlignment="1">
      <alignment horizontal="center"/>
      <protection/>
    </xf>
    <xf numFmtId="4" fontId="1" fillId="0" borderId="36" xfId="52" applyNumberFormat="1" applyFont="1" applyFill="1" applyBorder="1" applyAlignment="1">
      <alignment horizontal="right"/>
      <protection/>
    </xf>
    <xf numFmtId="0" fontId="1" fillId="0" borderId="29" xfId="0" applyFont="1" applyBorder="1" applyAlignment="1">
      <alignment/>
    </xf>
    <xf numFmtId="49" fontId="1" fillId="0" borderId="29" xfId="0" applyNumberFormat="1" applyFont="1" applyFill="1" applyBorder="1" applyAlignment="1">
      <alignment horizontal="center" vertical="top"/>
    </xf>
    <xf numFmtId="49" fontId="4" fillId="20" borderId="55" xfId="52" applyNumberFormat="1" applyFont="1" applyFill="1" applyBorder="1" applyAlignment="1">
      <alignment horizontal="center" vertical="top"/>
      <protection/>
    </xf>
    <xf numFmtId="4" fontId="4" fillId="20" borderId="56" xfId="52" applyNumberFormat="1" applyFont="1" applyFill="1" applyBorder="1" applyAlignment="1">
      <alignment vertical="top" wrapText="1"/>
      <protection/>
    </xf>
    <xf numFmtId="2" fontId="1" fillId="20" borderId="56" xfId="52" applyNumberFormat="1" applyFont="1" applyFill="1" applyBorder="1" applyAlignment="1">
      <alignment horizontal="right"/>
      <protection/>
    </xf>
    <xf numFmtId="4" fontId="4" fillId="20" borderId="56" xfId="52" applyNumberFormat="1" applyFont="1" applyFill="1" applyBorder="1" applyAlignment="1">
      <alignment horizontal="center"/>
      <protection/>
    </xf>
    <xf numFmtId="4" fontId="1" fillId="20" borderId="56" xfId="52" applyNumberFormat="1" applyFont="1" applyFill="1" applyBorder="1" applyAlignment="1" applyProtection="1">
      <alignment horizontal="right"/>
      <protection locked="0"/>
    </xf>
    <xf numFmtId="4" fontId="1" fillId="20" borderId="57" xfId="52" applyNumberFormat="1" applyFont="1" applyFill="1" applyBorder="1" applyAlignment="1">
      <alignment horizontal="right"/>
      <protection/>
    </xf>
    <xf numFmtId="49" fontId="4" fillId="20" borderId="40" xfId="52" applyNumberFormat="1" applyFont="1" applyFill="1" applyBorder="1" applyAlignment="1">
      <alignment horizontal="center" vertical="top"/>
      <protection/>
    </xf>
    <xf numFmtId="176" fontId="4" fillId="20" borderId="17" xfId="52" applyNumberFormat="1" applyFont="1" applyFill="1" applyBorder="1" applyAlignment="1">
      <alignment vertical="top" wrapText="1"/>
      <protection/>
    </xf>
    <xf numFmtId="2" fontId="1" fillId="20" borderId="17" xfId="52" applyNumberFormat="1" applyFont="1" applyFill="1" applyBorder="1" applyAlignment="1">
      <alignment horizontal="right"/>
      <protection/>
    </xf>
    <xf numFmtId="0" fontId="4" fillId="20" borderId="17" xfId="52" applyFont="1" applyFill="1" applyBorder="1" applyAlignment="1">
      <alignment horizontal="center"/>
      <protection/>
    </xf>
    <xf numFmtId="4" fontId="4" fillId="20" borderId="39" xfId="52" applyNumberFormat="1" applyFont="1" applyFill="1" applyBorder="1" applyAlignment="1">
      <alignment horizontal="right"/>
      <protection/>
    </xf>
    <xf numFmtId="49" fontId="4" fillId="20" borderId="58" xfId="0" applyNumberFormat="1" applyFont="1" applyFill="1" applyBorder="1" applyAlignment="1">
      <alignment horizontal="center" vertical="top"/>
    </xf>
    <xf numFmtId="4" fontId="4" fillId="20" borderId="59" xfId="0" applyNumberFormat="1" applyFont="1" applyFill="1" applyBorder="1" applyAlignment="1">
      <alignment wrapText="1"/>
    </xf>
    <xf numFmtId="2" fontId="1" fillId="20" borderId="59" xfId="0" applyNumberFormat="1" applyFont="1" applyFill="1" applyBorder="1" applyAlignment="1">
      <alignment horizontal="center"/>
    </xf>
    <xf numFmtId="4" fontId="4" fillId="20" borderId="59" xfId="0" applyNumberFormat="1" applyFont="1" applyFill="1" applyBorder="1" applyAlignment="1">
      <alignment horizontal="center"/>
    </xf>
    <xf numFmtId="4" fontId="1" fillId="20" borderId="46" xfId="52" applyNumberFormat="1" applyFont="1" applyFill="1" applyBorder="1" applyAlignment="1" applyProtection="1">
      <alignment horizontal="right"/>
      <protection locked="0"/>
    </xf>
    <xf numFmtId="4" fontId="1" fillId="20" borderId="60" xfId="0" applyNumberFormat="1" applyFont="1" applyFill="1" applyBorder="1" applyAlignment="1">
      <alignment horizontal="right"/>
    </xf>
    <xf numFmtId="1" fontId="1" fillId="0" borderId="21" xfId="0" applyNumberFormat="1" applyFont="1" applyBorder="1" applyAlignment="1">
      <alignment horizontal="center"/>
    </xf>
    <xf numFmtId="49" fontId="4" fillId="20" borderId="58" xfId="52" applyNumberFormat="1" applyFont="1" applyFill="1" applyBorder="1" applyAlignment="1">
      <alignment horizontal="center" vertical="top"/>
      <protection/>
    </xf>
    <xf numFmtId="0" fontId="4" fillId="20" borderId="59" xfId="52" applyFont="1" applyFill="1" applyBorder="1" applyAlignment="1">
      <alignment vertical="top"/>
      <protection/>
    </xf>
    <xf numFmtId="2" fontId="1" fillId="20" borderId="59" xfId="52" applyNumberFormat="1" applyFont="1" applyFill="1" applyBorder="1" applyAlignment="1">
      <alignment horizontal="right"/>
      <protection/>
    </xf>
    <xf numFmtId="0" fontId="4" fillId="20" borderId="59" xfId="52" applyFont="1" applyFill="1" applyBorder="1" applyAlignment="1">
      <alignment horizontal="center"/>
      <protection/>
    </xf>
    <xf numFmtId="4" fontId="1" fillId="20" borderId="60" xfId="52" applyNumberFormat="1" applyFont="1" applyFill="1" applyBorder="1" applyAlignment="1">
      <alignment horizontal="right"/>
      <protection/>
    </xf>
    <xf numFmtId="2" fontId="1" fillId="0" borderId="61" xfId="52" applyNumberFormat="1" applyFont="1" applyFill="1" applyBorder="1" applyAlignment="1">
      <alignment horizontal="right"/>
      <protection/>
    </xf>
    <xf numFmtId="4" fontId="1" fillId="0" borderId="21" xfId="0" applyNumberFormat="1" applyFont="1" applyFill="1" applyBorder="1" applyAlignment="1" applyProtection="1">
      <alignment/>
      <protection locked="0"/>
    </xf>
    <xf numFmtId="0" fontId="1" fillId="0" borderId="21" xfId="52" applyFont="1" applyFill="1" applyBorder="1" applyAlignment="1">
      <alignment horizontal="center"/>
      <protection/>
    </xf>
    <xf numFmtId="0" fontId="1" fillId="0" borderId="34" xfId="52" applyFont="1" applyFill="1" applyBorder="1" applyAlignment="1">
      <alignment horizontal="center"/>
      <protection/>
    </xf>
    <xf numFmtId="4" fontId="1" fillId="0" borderId="13" xfId="0" applyNumberFormat="1" applyFont="1" applyFill="1" applyBorder="1" applyAlignment="1" applyProtection="1">
      <alignment horizontal="left"/>
      <protection/>
    </xf>
    <xf numFmtId="4" fontId="1" fillId="0" borderId="34" xfId="0" applyNumberFormat="1" applyFont="1" applyFill="1" applyBorder="1" applyAlignment="1">
      <alignment horizontal="center"/>
    </xf>
    <xf numFmtId="10" fontId="1" fillId="0" borderId="13" xfId="52" applyNumberFormat="1" applyFont="1" applyBorder="1" applyAlignment="1">
      <alignment vertical="top" wrapText="1"/>
      <protection/>
    </xf>
    <xf numFmtId="0" fontId="4" fillId="0" borderId="61" xfId="52" applyFont="1" applyFill="1" applyBorder="1" applyAlignment="1">
      <alignment horizontal="center"/>
      <protection/>
    </xf>
    <xf numFmtId="4" fontId="4" fillId="0" borderId="62" xfId="52" applyNumberFormat="1" applyFont="1" applyFill="1" applyBorder="1" applyAlignment="1">
      <alignment horizontal="right"/>
      <protection/>
    </xf>
    <xf numFmtId="4" fontId="1" fillId="0" borderId="23" xfId="0" applyNumberFormat="1" applyFont="1" applyFill="1" applyBorder="1" applyAlignment="1">
      <alignment horizontal="left" vertical="top" wrapText="1"/>
    </xf>
    <xf numFmtId="4" fontId="5" fillId="0" borderId="17" xfId="0" applyNumberFormat="1" applyFont="1" applyFill="1" applyBorder="1" applyAlignment="1">
      <alignment horizontal="center"/>
    </xf>
    <xf numFmtId="0" fontId="4" fillId="0" borderId="63" xfId="0" applyFont="1" applyFill="1" applyBorder="1" applyAlignment="1">
      <alignment horizontal="left" vertical="top" wrapText="1"/>
    </xf>
    <xf numFmtId="0" fontId="4" fillId="20" borderId="0" xfId="0" applyFont="1" applyFill="1" applyBorder="1" applyAlignment="1">
      <alignment horizontal="left" vertical="top" wrapText="1"/>
    </xf>
    <xf numFmtId="49" fontId="1" fillId="0" borderId="50" xfId="0" applyNumberFormat="1" applyFont="1" applyFill="1" applyBorder="1" applyAlignment="1">
      <alignment horizontal="center" vertical="top"/>
    </xf>
    <xf numFmtId="49" fontId="1" fillId="0" borderId="48" xfId="53" applyNumberFormat="1" applyFont="1" applyBorder="1" applyAlignment="1">
      <alignment horizontal="center" vertical="top" wrapText="1"/>
      <protection/>
    </xf>
    <xf numFmtId="4" fontId="4" fillId="0" borderId="61" xfId="52" applyNumberFormat="1" applyFont="1" applyFill="1" applyBorder="1" applyAlignment="1">
      <alignment vertical="top"/>
      <protection/>
    </xf>
    <xf numFmtId="4" fontId="1" fillId="0" borderId="64" xfId="52" applyNumberFormat="1" applyFont="1" applyFill="1" applyBorder="1" applyAlignment="1" applyProtection="1">
      <alignment horizontal="right"/>
      <protection locked="0"/>
    </xf>
    <xf numFmtId="4" fontId="1" fillId="0" borderId="61" xfId="52" applyNumberFormat="1" applyFont="1" applyFill="1" applyBorder="1" applyAlignment="1" applyProtection="1">
      <alignment horizontal="right"/>
      <protection locked="0"/>
    </xf>
    <xf numFmtId="49" fontId="1" fillId="0" borderId="65" xfId="0" applyNumberFormat="1" applyFont="1" applyFill="1" applyBorder="1" applyAlignment="1">
      <alignment horizontal="left" vertical="top"/>
    </xf>
    <xf numFmtId="49" fontId="1" fillId="0" borderId="66" xfId="0" applyNumberFormat="1" applyFont="1" applyFill="1" applyBorder="1" applyAlignment="1">
      <alignment horizontal="left" vertical="top"/>
    </xf>
    <xf numFmtId="4" fontId="1" fillId="0" borderId="21" xfId="69" applyNumberFormat="1" applyFont="1" applyFill="1" applyBorder="1" applyAlignment="1" applyProtection="1">
      <alignment horizontal="right"/>
      <protection/>
    </xf>
    <xf numFmtId="2" fontId="1" fillId="0" borderId="21" xfId="69" applyNumberFormat="1" applyFont="1" applyFill="1" applyBorder="1" applyAlignment="1" applyProtection="1">
      <alignment horizontal="center"/>
      <protection/>
    </xf>
    <xf numFmtId="0" fontId="28" fillId="0" borderId="25" xfId="0" applyFont="1" applyFill="1" applyBorder="1" applyAlignment="1">
      <alignment horizontal="justify" vertical="top"/>
    </xf>
    <xf numFmtId="0" fontId="33" fillId="0" borderId="0" xfId="0" applyFont="1" applyAlignment="1">
      <alignment vertical="top" wrapText="1"/>
    </xf>
    <xf numFmtId="0" fontId="33" fillId="0" borderId="0" xfId="0" applyFont="1" applyAlignment="1">
      <alignment vertical="top"/>
    </xf>
    <xf numFmtId="0" fontId="1" fillId="0" borderId="0" xfId="52" applyFont="1" applyFill="1" applyBorder="1" applyAlignment="1">
      <alignment horizontal="center"/>
      <protection/>
    </xf>
    <xf numFmtId="0" fontId="33" fillId="0" borderId="0" xfId="0" applyFont="1" applyAlignment="1">
      <alignment horizontal="right" vertical="top" wrapText="1"/>
    </xf>
    <xf numFmtId="0" fontId="1" fillId="0" borderId="13" xfId="52" applyFont="1" applyFill="1" applyBorder="1" applyAlignment="1">
      <alignment horizontal="right" vertical="top" wrapText="1"/>
      <protection/>
    </xf>
    <xf numFmtId="2" fontId="33" fillId="0" borderId="0" xfId="0" applyNumberFormat="1" applyFont="1" applyFill="1" applyAlignment="1">
      <alignment vertical="top"/>
    </xf>
    <xf numFmtId="0" fontId="1" fillId="0" borderId="67" xfId="52" applyFont="1" applyFill="1" applyBorder="1" applyAlignment="1">
      <alignment horizontal="center"/>
      <protection/>
    </xf>
    <xf numFmtId="2" fontId="1" fillId="0" borderId="0" xfId="0" applyNumberFormat="1" applyFont="1" applyFill="1" applyBorder="1" applyAlignment="1">
      <alignment horizontal="right"/>
    </xf>
    <xf numFmtId="4" fontId="1" fillId="0" borderId="27" xfId="52" applyNumberFormat="1" applyFont="1" applyBorder="1" applyAlignment="1" applyProtection="1">
      <alignment horizontal="right"/>
      <protection locked="0"/>
    </xf>
    <xf numFmtId="174" fontId="1" fillId="0" borderId="0" xfId="69" applyNumberFormat="1" applyFont="1" applyFill="1" applyBorder="1" applyAlignment="1" applyProtection="1">
      <alignment/>
      <protection locked="0"/>
    </xf>
    <xf numFmtId="4" fontId="1" fillId="0" borderId="0" xfId="52" applyNumberFormat="1" applyFont="1" applyBorder="1" applyAlignment="1" applyProtection="1">
      <alignment horizontal="right"/>
      <protection locked="0"/>
    </xf>
    <xf numFmtId="4" fontId="1" fillId="0" borderId="12" xfId="69" applyNumberFormat="1" applyFont="1" applyFill="1" applyBorder="1" applyAlignment="1" applyProtection="1">
      <alignment horizontal="right"/>
      <protection locked="0"/>
    </xf>
    <xf numFmtId="4" fontId="1" fillId="0" borderId="13" xfId="69" applyNumberFormat="1" applyFont="1" applyFill="1" applyBorder="1" applyAlignment="1" applyProtection="1">
      <alignment horizontal="right"/>
      <protection locked="0"/>
    </xf>
    <xf numFmtId="4" fontId="1" fillId="0" borderId="14" xfId="69" applyNumberFormat="1" applyFont="1" applyFill="1" applyBorder="1" applyAlignment="1" applyProtection="1">
      <alignment horizontal="right"/>
      <protection locked="0"/>
    </xf>
    <xf numFmtId="4" fontId="4" fillId="0" borderId="16" xfId="69" applyNumberFormat="1" applyFont="1" applyFill="1" applyBorder="1" applyAlignment="1" applyProtection="1">
      <alignment horizontal="right"/>
      <protection locked="0"/>
    </xf>
    <xf numFmtId="2" fontId="5" fillId="0" borderId="12" xfId="0" applyNumberFormat="1" applyFont="1" applyFill="1" applyBorder="1" applyAlignment="1" applyProtection="1">
      <alignment horizontal="center"/>
      <protection locked="0"/>
    </xf>
    <xf numFmtId="0" fontId="5" fillId="24" borderId="17" xfId="0" applyFont="1" applyFill="1" applyBorder="1" applyAlignment="1" applyProtection="1">
      <alignment horizontal="left" vertical="top" wrapText="1"/>
      <protection locked="0"/>
    </xf>
    <xf numFmtId="4" fontId="4" fillId="20" borderId="17" xfId="52" applyNumberFormat="1" applyFont="1" applyFill="1" applyBorder="1" applyAlignment="1" applyProtection="1">
      <alignment horizontal="right"/>
      <protection locked="0"/>
    </xf>
    <xf numFmtId="4" fontId="4" fillId="0" borderId="17" xfId="52" applyNumberFormat="1" applyFont="1" applyFill="1" applyBorder="1" applyAlignment="1" applyProtection="1">
      <alignment horizontal="right"/>
      <protection locked="0"/>
    </xf>
    <xf numFmtId="4" fontId="1" fillId="0" borderId="19" xfId="52" applyNumberFormat="1" applyFont="1" applyFill="1" applyBorder="1" applyAlignment="1" applyProtection="1">
      <alignment horizontal="right"/>
      <protection locked="0"/>
    </xf>
    <xf numFmtId="4" fontId="4" fillId="0" borderId="17" xfId="52" applyNumberFormat="1" applyFont="1" applyFill="1" applyBorder="1" applyAlignment="1" applyProtection="1">
      <alignment horizontal="center"/>
      <protection locked="0"/>
    </xf>
    <xf numFmtId="2" fontId="4" fillId="0" borderId="18" xfId="52" applyNumberFormat="1" applyFont="1" applyFill="1" applyBorder="1" applyAlignment="1" applyProtection="1">
      <alignment horizontal="right"/>
      <protection locked="0"/>
    </xf>
    <xf numFmtId="4" fontId="1" fillId="0" borderId="68" xfId="52" applyNumberFormat="1" applyFont="1" applyFill="1" applyBorder="1" applyAlignment="1" applyProtection="1">
      <alignment horizontal="right"/>
      <protection locked="0"/>
    </xf>
    <xf numFmtId="4" fontId="1" fillId="0" borderId="69" xfId="52" applyNumberFormat="1" applyFont="1" applyFill="1" applyBorder="1" applyAlignment="1" applyProtection="1">
      <alignment horizontal="right"/>
      <protection locked="0"/>
    </xf>
    <xf numFmtId="4" fontId="1" fillId="20" borderId="52" xfId="52" applyNumberFormat="1" applyFont="1" applyFill="1" applyBorder="1" applyAlignment="1" applyProtection="1">
      <alignment horizontal="right"/>
      <protection locked="0"/>
    </xf>
    <xf numFmtId="4" fontId="1" fillId="0" borderId="47" xfId="52" applyNumberFormat="1" applyFont="1" applyBorder="1" applyAlignment="1" applyProtection="1">
      <alignment horizontal="right"/>
      <protection locked="0"/>
    </xf>
    <xf numFmtId="4" fontId="4" fillId="0" borderId="52" xfId="52" applyNumberFormat="1" applyFont="1" applyFill="1" applyBorder="1" applyProtection="1">
      <alignment/>
      <protection locked="0"/>
    </xf>
    <xf numFmtId="0" fontId="1" fillId="0" borderId="0" xfId="0" applyFont="1" applyAlignment="1" applyProtection="1">
      <alignment/>
      <protection locked="0"/>
    </xf>
    <xf numFmtId="0" fontId="1" fillId="0" borderId="70" xfId="52" applyFont="1" applyFill="1" applyBorder="1" applyAlignment="1">
      <alignment horizontal="center"/>
      <protection/>
    </xf>
    <xf numFmtId="4" fontId="1" fillId="0" borderId="44" xfId="0" applyNumberFormat="1" applyFont="1" applyFill="1" applyBorder="1" applyAlignment="1">
      <alignment horizontal="right" wrapText="1"/>
    </xf>
    <xf numFmtId="49" fontId="1" fillId="0" borderId="71" xfId="0" applyNumberFormat="1" applyFont="1" applyFill="1" applyBorder="1" applyAlignment="1">
      <alignment horizontal="left" vertical="top"/>
    </xf>
    <xf numFmtId="0" fontId="1" fillId="0" borderId="18" xfId="0" applyFont="1" applyFill="1" applyBorder="1" applyAlignment="1">
      <alignment horizontal="left" vertical="top" wrapText="1"/>
    </xf>
    <xf numFmtId="4" fontId="1" fillId="0" borderId="18" xfId="69" applyNumberFormat="1" applyFont="1" applyFill="1" applyBorder="1" applyAlignment="1" applyProtection="1">
      <alignment horizontal="right"/>
      <protection/>
    </xf>
    <xf numFmtId="4" fontId="1" fillId="0" borderId="72" xfId="69" applyNumberFormat="1" applyFont="1" applyFill="1" applyBorder="1" applyAlignment="1" applyProtection="1">
      <alignment horizontal="right"/>
      <protection locked="0"/>
    </xf>
    <xf numFmtId="4" fontId="1" fillId="0" borderId="45" xfId="69" applyNumberFormat="1" applyFont="1" applyFill="1" applyBorder="1" applyAlignment="1" applyProtection="1">
      <alignment horizontal="right"/>
      <protection locked="0"/>
    </xf>
    <xf numFmtId="4" fontId="1" fillId="0" borderId="73" xfId="69" applyNumberFormat="1" applyFont="1" applyFill="1" applyBorder="1" applyAlignment="1" applyProtection="1">
      <alignment horizontal="right"/>
      <protection locked="0"/>
    </xf>
    <xf numFmtId="4" fontId="4" fillId="0" borderId="74" xfId="69" applyNumberFormat="1" applyFont="1" applyFill="1" applyBorder="1" applyAlignment="1" applyProtection="1">
      <alignment horizontal="right"/>
      <protection locked="0"/>
    </xf>
    <xf numFmtId="2" fontId="5" fillId="0" borderId="23" xfId="0" applyNumberFormat="1" applyFont="1" applyFill="1" applyBorder="1" applyAlignment="1" applyProtection="1">
      <alignment horizontal="center"/>
      <protection locked="0"/>
    </xf>
    <xf numFmtId="0" fontId="5" fillId="24" borderId="23" xfId="0" applyFont="1" applyFill="1" applyBorder="1" applyAlignment="1" applyProtection="1">
      <alignment horizontal="left" vertical="top" wrapText="1"/>
      <protection locked="0"/>
    </xf>
    <xf numFmtId="4" fontId="1" fillId="0" borderId="51" xfId="52" applyNumberFormat="1" applyFont="1" applyBorder="1" applyAlignment="1" applyProtection="1">
      <alignment horizontal="right"/>
      <protection locked="0"/>
    </xf>
    <xf numFmtId="4" fontId="4" fillId="20" borderId="52" xfId="52" applyNumberFormat="1" applyFont="1" applyFill="1" applyBorder="1" applyAlignment="1" applyProtection="1">
      <alignment horizontal="right"/>
      <protection locked="0"/>
    </xf>
    <xf numFmtId="4" fontId="4" fillId="0" borderId="50" xfId="52" applyNumberFormat="1" applyFont="1" applyFill="1" applyBorder="1" applyAlignment="1" applyProtection="1">
      <alignment horizontal="right"/>
      <protection locked="0"/>
    </xf>
    <xf numFmtId="4" fontId="4" fillId="0" borderId="23" xfId="52" applyNumberFormat="1" applyFont="1" applyFill="1" applyBorder="1" applyAlignment="1" applyProtection="1">
      <alignment horizontal="right"/>
      <protection locked="0"/>
    </xf>
    <xf numFmtId="0" fontId="1" fillId="0" borderId="47" xfId="54" applyFont="1" applyBorder="1" applyProtection="1">
      <alignment/>
      <protection locked="0"/>
    </xf>
    <xf numFmtId="4" fontId="4" fillId="0" borderId="50" xfId="52" applyNumberFormat="1" applyFont="1" applyFill="1" applyBorder="1" applyAlignment="1" applyProtection="1">
      <alignment horizontal="center"/>
      <protection locked="0"/>
    </xf>
    <xf numFmtId="2" fontId="4" fillId="0" borderId="51" xfId="52" applyNumberFormat="1" applyFont="1" applyFill="1" applyBorder="1" applyAlignment="1" applyProtection="1">
      <alignment horizontal="right"/>
      <protection locked="0"/>
    </xf>
    <xf numFmtId="0" fontId="1" fillId="0" borderId="47" xfId="0" applyFont="1" applyFill="1" applyBorder="1" applyAlignment="1" applyProtection="1">
      <alignment horizontal="center"/>
      <protection locked="0"/>
    </xf>
    <xf numFmtId="49" fontId="1" fillId="0" borderId="26" xfId="52" applyNumberFormat="1" applyFont="1" applyBorder="1" applyAlignment="1" applyProtection="1">
      <alignment horizontal="center" vertical="top"/>
      <protection/>
    </xf>
    <xf numFmtId="0" fontId="1" fillId="0" borderId="27" xfId="52" applyFont="1" applyBorder="1" applyAlignment="1" applyProtection="1">
      <alignment vertical="top" wrapText="1"/>
      <protection/>
    </xf>
    <xf numFmtId="2" fontId="1" fillId="0" borderId="27" xfId="52" applyNumberFormat="1" applyFont="1" applyBorder="1" applyAlignment="1" applyProtection="1">
      <alignment horizontal="right"/>
      <protection/>
    </xf>
    <xf numFmtId="0" fontId="1" fillId="0" borderId="27" xfId="52" applyFont="1" applyBorder="1" applyAlignment="1" applyProtection="1">
      <alignment horizontal="center"/>
      <protection/>
    </xf>
    <xf numFmtId="49" fontId="1" fillId="0" borderId="29" xfId="0" applyNumberFormat="1" applyFont="1" applyBorder="1" applyAlignment="1" applyProtection="1">
      <alignment horizontal="center" vertical="top"/>
      <protection/>
    </xf>
    <xf numFmtId="1" fontId="4" fillId="0" borderId="0" xfId="0" applyNumberFormat="1" applyFont="1" applyAlignment="1" applyProtection="1">
      <alignment/>
      <protection/>
    </xf>
    <xf numFmtId="0" fontId="1" fillId="0" borderId="0" xfId="0" applyFont="1" applyBorder="1" applyAlignment="1" applyProtection="1">
      <alignment horizontal="center"/>
      <protection/>
    </xf>
    <xf numFmtId="49" fontId="4" fillId="0" borderId="29" xfId="0" applyNumberFormat="1" applyFont="1" applyBorder="1" applyAlignment="1" applyProtection="1">
      <alignment horizontal="center" vertical="top"/>
      <protection/>
    </xf>
    <xf numFmtId="0" fontId="4" fillId="0" borderId="0" xfId="0" applyFont="1" applyBorder="1" applyAlignment="1" applyProtection="1">
      <alignment vertical="top" wrapText="1"/>
      <protection/>
    </xf>
    <xf numFmtId="49" fontId="1" fillId="0" borderId="29" xfId="52" applyNumberFormat="1" applyFont="1" applyBorder="1" applyAlignment="1" applyProtection="1">
      <alignment horizontal="center" vertical="top"/>
      <protection/>
    </xf>
    <xf numFmtId="0" fontId="1" fillId="0" borderId="0" xfId="52" applyFont="1" applyBorder="1" applyAlignment="1" applyProtection="1">
      <alignment vertical="top" wrapText="1"/>
      <protection/>
    </xf>
    <xf numFmtId="2" fontId="1" fillId="0" borderId="0" xfId="52" applyNumberFormat="1" applyFont="1" applyBorder="1" applyAlignment="1" applyProtection="1">
      <alignment horizontal="right"/>
      <protection/>
    </xf>
    <xf numFmtId="0" fontId="1" fillId="0" borderId="0" xfId="52" applyFont="1" applyBorder="1" applyAlignment="1" applyProtection="1">
      <alignment horizontal="center"/>
      <protection/>
    </xf>
    <xf numFmtId="49" fontId="1" fillId="0" borderId="31" xfId="0" applyNumberFormat="1" applyFont="1" applyFill="1" applyBorder="1" applyAlignment="1" applyProtection="1">
      <alignment horizontal="center" vertical="top"/>
      <protection/>
    </xf>
    <xf numFmtId="0" fontId="4" fillId="0" borderId="11" xfId="0" applyFont="1" applyFill="1" applyBorder="1" applyAlignment="1" applyProtection="1">
      <alignment horizontal="left" vertical="top" wrapText="1"/>
      <protection/>
    </xf>
    <xf numFmtId="0" fontId="1" fillId="0" borderId="12" xfId="0" applyFont="1" applyFill="1" applyBorder="1" applyAlignment="1" applyProtection="1">
      <alignment horizontal="center"/>
      <protection/>
    </xf>
    <xf numFmtId="49" fontId="1" fillId="0" borderId="33" xfId="0" applyNumberFormat="1" applyFont="1" applyFill="1" applyBorder="1" applyAlignment="1" applyProtection="1">
      <alignment horizontal="center" vertical="top"/>
      <protection/>
    </xf>
    <xf numFmtId="0" fontId="1" fillId="0" borderId="13" xfId="0" applyFont="1" applyFill="1" applyBorder="1" applyAlignment="1" applyProtection="1">
      <alignment horizontal="left" vertical="top" wrapText="1"/>
      <protection/>
    </xf>
    <xf numFmtId="0" fontId="1" fillId="0" borderId="13" xfId="0" applyFont="1" applyFill="1" applyBorder="1" applyAlignment="1" applyProtection="1">
      <alignment horizontal="center"/>
      <protection/>
    </xf>
    <xf numFmtId="49" fontId="1" fillId="0" borderId="35" xfId="0" applyNumberFormat="1" applyFont="1" applyFill="1" applyBorder="1" applyAlignment="1" applyProtection="1">
      <alignment horizontal="center" vertical="top"/>
      <protection/>
    </xf>
    <xf numFmtId="0" fontId="1" fillId="0" borderId="14" xfId="0" applyFont="1" applyFill="1" applyBorder="1" applyAlignment="1" applyProtection="1">
      <alignment horizontal="left" vertical="top" wrapText="1"/>
      <protection/>
    </xf>
    <xf numFmtId="0" fontId="1" fillId="0" borderId="14" xfId="0" applyFont="1" applyFill="1" applyBorder="1" applyAlignment="1" applyProtection="1">
      <alignment horizontal="center"/>
      <protection/>
    </xf>
    <xf numFmtId="49" fontId="4" fillId="0" borderId="37" xfId="0" applyNumberFormat="1" applyFont="1" applyFill="1" applyBorder="1" applyAlignment="1" applyProtection="1">
      <alignment horizontal="center" vertical="top"/>
      <protection/>
    </xf>
    <xf numFmtId="0" fontId="4" fillId="0" borderId="16" xfId="0" applyFont="1" applyFill="1" applyBorder="1" applyAlignment="1" applyProtection="1">
      <alignment horizontal="center"/>
      <protection/>
    </xf>
    <xf numFmtId="0" fontId="32" fillId="0" borderId="0" xfId="52" applyNumberFormat="1" applyFont="1" applyBorder="1" applyAlignment="1" applyProtection="1">
      <alignment vertical="top" wrapText="1"/>
      <protection/>
    </xf>
    <xf numFmtId="49" fontId="5" fillId="0" borderId="31" xfId="0" applyNumberFormat="1" applyFont="1" applyFill="1" applyBorder="1" applyAlignment="1" applyProtection="1">
      <alignment horizontal="center" vertical="top"/>
      <protection/>
    </xf>
    <xf numFmtId="0" fontId="5" fillId="0" borderId="12" xfId="0" applyFont="1" applyFill="1" applyBorder="1" applyAlignment="1" applyProtection="1">
      <alignment horizontal="left" vertical="top" wrapText="1"/>
      <protection/>
    </xf>
    <xf numFmtId="2" fontId="5" fillId="0" borderId="12" xfId="0" applyNumberFormat="1" applyFont="1" applyFill="1" applyBorder="1" applyAlignment="1" applyProtection="1">
      <alignment horizontal="right"/>
      <protection/>
    </xf>
    <xf numFmtId="0" fontId="5" fillId="0" borderId="12" xfId="0" applyFont="1" applyFill="1" applyBorder="1" applyAlignment="1" applyProtection="1">
      <alignment horizontal="center"/>
      <protection/>
    </xf>
    <xf numFmtId="49" fontId="5" fillId="0" borderId="40" xfId="0" applyNumberFormat="1" applyFont="1" applyFill="1" applyBorder="1" applyAlignment="1" applyProtection="1">
      <alignment horizontal="center" vertical="top"/>
      <protection/>
    </xf>
    <xf numFmtId="0" fontId="5" fillId="24" borderId="17" xfId="0" applyFont="1" applyFill="1" applyBorder="1" applyAlignment="1" applyProtection="1">
      <alignment horizontal="left" vertical="top" wrapText="1"/>
      <protection/>
    </xf>
    <xf numFmtId="2" fontId="5" fillId="22" borderId="17" xfId="0" applyNumberFormat="1" applyFont="1" applyFill="1" applyBorder="1" applyAlignment="1" applyProtection="1">
      <alignment horizontal="right"/>
      <protection/>
    </xf>
    <xf numFmtId="0" fontId="5" fillId="22" borderId="17" xfId="0" applyFont="1" applyFill="1" applyBorder="1" applyAlignment="1" applyProtection="1">
      <alignment horizontal="center"/>
      <protection/>
    </xf>
    <xf numFmtId="49" fontId="1" fillId="0" borderId="75" xfId="52" applyNumberFormat="1" applyFont="1" applyBorder="1" applyAlignment="1" applyProtection="1">
      <alignment horizontal="center" vertical="top"/>
      <protection/>
    </xf>
    <xf numFmtId="0" fontId="1" fillId="0" borderId="22" xfId="52" applyFont="1" applyBorder="1" applyAlignment="1" applyProtection="1">
      <alignment vertical="top" wrapText="1"/>
      <protection/>
    </xf>
    <xf numFmtId="2" fontId="1" fillId="0" borderId="22" xfId="52" applyNumberFormat="1" applyFont="1" applyBorder="1" applyAlignment="1" applyProtection="1">
      <alignment horizontal="right"/>
      <protection/>
    </xf>
    <xf numFmtId="0" fontId="1" fillId="0" borderId="22" xfId="52" applyFont="1" applyBorder="1" applyAlignment="1" applyProtection="1">
      <alignment horizontal="center"/>
      <protection/>
    </xf>
    <xf numFmtId="49" fontId="4" fillId="20" borderId="55" xfId="52" applyNumberFormat="1" applyFont="1" applyFill="1" applyBorder="1" applyAlignment="1" applyProtection="1">
      <alignment horizontal="center" vertical="top"/>
      <protection/>
    </xf>
    <xf numFmtId="176" fontId="4" fillId="20" borderId="56" xfId="52" applyNumberFormat="1" applyFont="1" applyFill="1" applyBorder="1" applyAlignment="1" applyProtection="1">
      <alignment vertical="top" wrapText="1"/>
      <protection/>
    </xf>
    <xf numFmtId="2" fontId="4" fillId="20" borderId="56" xfId="52" applyNumberFormat="1" applyFont="1" applyFill="1" applyBorder="1" applyAlignment="1" applyProtection="1">
      <alignment horizontal="right"/>
      <protection/>
    </xf>
    <xf numFmtId="0" fontId="4" fillId="20" borderId="56" xfId="52" applyFont="1" applyFill="1" applyBorder="1" applyAlignment="1" applyProtection="1">
      <alignment horizontal="center"/>
      <protection/>
    </xf>
    <xf numFmtId="49" fontId="1" fillId="0" borderId="40" xfId="52" applyNumberFormat="1" applyFont="1" applyFill="1" applyBorder="1" applyAlignment="1" applyProtection="1">
      <alignment horizontal="center" vertical="top"/>
      <protection/>
    </xf>
    <xf numFmtId="0" fontId="1" fillId="0" borderId="17" xfId="52" applyFont="1" applyFill="1" applyBorder="1" applyAlignment="1" applyProtection="1">
      <alignment vertical="top" wrapText="1"/>
      <protection/>
    </xf>
    <xf numFmtId="2" fontId="1" fillId="0" borderId="17" xfId="52" applyNumberFormat="1" applyFont="1" applyFill="1" applyBorder="1" applyAlignment="1" applyProtection="1">
      <alignment horizontal="right"/>
      <protection/>
    </xf>
    <xf numFmtId="0" fontId="1" fillId="0" borderId="17" xfId="52" applyFont="1" applyFill="1" applyBorder="1" applyAlignment="1" applyProtection="1">
      <alignment horizontal="center"/>
      <protection/>
    </xf>
    <xf numFmtId="49" fontId="1" fillId="0" borderId="33" xfId="52" applyNumberFormat="1" applyFont="1" applyFill="1" applyBorder="1" applyAlignment="1" applyProtection="1">
      <alignment horizontal="center" vertical="top"/>
      <protection/>
    </xf>
    <xf numFmtId="0" fontId="1" fillId="0" borderId="13" xfId="52" applyFont="1" applyFill="1" applyBorder="1" applyAlignment="1" applyProtection="1">
      <alignment vertical="top" wrapText="1"/>
      <protection/>
    </xf>
    <xf numFmtId="2" fontId="1" fillId="0" borderId="13" xfId="52" applyNumberFormat="1" applyFont="1" applyFill="1" applyBorder="1" applyAlignment="1" applyProtection="1">
      <alignment horizontal="right"/>
      <protection/>
    </xf>
    <xf numFmtId="0" fontId="1" fillId="0" borderId="13" xfId="52" applyFont="1" applyFill="1" applyBorder="1" applyAlignment="1" applyProtection="1">
      <alignment horizontal="center"/>
      <protection/>
    </xf>
    <xf numFmtId="0" fontId="1" fillId="0" borderId="23" xfId="52" applyFont="1" applyFill="1" applyBorder="1" applyAlignment="1" applyProtection="1">
      <alignment vertical="top" wrapText="1"/>
      <protection/>
    </xf>
    <xf numFmtId="49" fontId="1" fillId="0" borderId="35" xfId="54" applyNumberFormat="1" applyFont="1" applyBorder="1" applyAlignment="1" applyProtection="1">
      <alignment horizontal="center" vertical="top"/>
      <protection/>
    </xf>
    <xf numFmtId="0" fontId="1" fillId="0" borderId="14" xfId="54" applyFont="1" applyBorder="1" applyProtection="1">
      <alignment/>
      <protection/>
    </xf>
    <xf numFmtId="2" fontId="1" fillId="0" borderId="14" xfId="54" applyNumberFormat="1" applyFont="1" applyFill="1" applyBorder="1" applyAlignment="1" applyProtection="1">
      <alignment horizontal="right"/>
      <protection/>
    </xf>
    <xf numFmtId="0" fontId="1" fillId="0" borderId="14" xfId="54" applyFont="1" applyBorder="1" applyAlignment="1" applyProtection="1">
      <alignment horizontal="center"/>
      <protection/>
    </xf>
    <xf numFmtId="49" fontId="4" fillId="0" borderId="37" xfId="52" applyNumberFormat="1" applyFont="1" applyFill="1" applyBorder="1" applyAlignment="1" applyProtection="1">
      <alignment horizontal="center" vertical="top"/>
      <protection/>
    </xf>
    <xf numFmtId="4" fontId="4" fillId="0" borderId="16" xfId="52" applyNumberFormat="1" applyFont="1" applyFill="1" applyBorder="1" applyAlignment="1" applyProtection="1">
      <alignment vertical="top" wrapText="1"/>
      <protection/>
    </xf>
    <xf numFmtId="2" fontId="4" fillId="0" borderId="16" xfId="52" applyNumberFormat="1" applyFont="1" applyFill="1" applyBorder="1" applyAlignment="1" applyProtection="1">
      <alignment horizontal="right"/>
      <protection/>
    </xf>
    <xf numFmtId="0" fontId="4" fillId="0" borderId="16" xfId="52" applyFont="1" applyFill="1" applyBorder="1" applyAlignment="1" applyProtection="1">
      <alignment horizontal="center"/>
      <protection/>
    </xf>
    <xf numFmtId="49" fontId="4" fillId="0" borderId="40" xfId="52" applyNumberFormat="1" applyFont="1" applyFill="1" applyBorder="1" applyAlignment="1" applyProtection="1">
      <alignment horizontal="center" vertical="top"/>
      <protection/>
    </xf>
    <xf numFmtId="4" fontId="4" fillId="0" borderId="17" xfId="52" applyNumberFormat="1" applyFont="1" applyFill="1" applyBorder="1" applyAlignment="1" applyProtection="1">
      <alignment vertical="top" wrapText="1"/>
      <protection/>
    </xf>
    <xf numFmtId="2" fontId="4" fillId="0" borderId="17" xfId="52" applyNumberFormat="1" applyFont="1" applyFill="1" applyBorder="1" applyAlignment="1" applyProtection="1">
      <alignment horizontal="right"/>
      <protection/>
    </xf>
    <xf numFmtId="4" fontId="4" fillId="0" borderId="17" xfId="52" applyNumberFormat="1" applyFont="1" applyFill="1" applyBorder="1" applyAlignment="1" applyProtection="1">
      <alignment horizontal="center"/>
      <protection/>
    </xf>
    <xf numFmtId="49" fontId="4" fillId="0" borderId="43" xfId="52" applyNumberFormat="1" applyFont="1" applyFill="1" applyBorder="1" applyAlignment="1" applyProtection="1">
      <alignment horizontal="center" vertical="top"/>
      <protection/>
    </xf>
    <xf numFmtId="4" fontId="4" fillId="0" borderId="18" xfId="52" applyNumberFormat="1" applyFont="1" applyFill="1" applyBorder="1" applyAlignment="1" applyProtection="1">
      <alignment vertical="top" wrapText="1"/>
      <protection/>
    </xf>
    <xf numFmtId="2" fontId="4" fillId="0" borderId="18" xfId="52" applyNumberFormat="1" applyFont="1" applyFill="1" applyBorder="1" applyAlignment="1" applyProtection="1">
      <alignment horizontal="right"/>
      <protection/>
    </xf>
    <xf numFmtId="4" fontId="4" fillId="0" borderId="18" xfId="52" applyNumberFormat="1" applyFont="1" applyFill="1" applyBorder="1" applyAlignment="1" applyProtection="1">
      <alignment horizontal="center"/>
      <protection/>
    </xf>
    <xf numFmtId="49" fontId="4" fillId="20" borderId="58" xfId="52" applyNumberFormat="1" applyFont="1" applyFill="1" applyBorder="1" applyAlignment="1" applyProtection="1">
      <alignment horizontal="center" vertical="top"/>
      <protection/>
    </xf>
    <xf numFmtId="4" fontId="4" fillId="20" borderId="59" xfId="52" applyNumberFormat="1" applyFont="1" applyFill="1" applyBorder="1" applyAlignment="1" applyProtection="1">
      <alignment vertical="top" wrapText="1"/>
      <protection/>
    </xf>
    <xf numFmtId="2" fontId="4" fillId="20" borderId="59" xfId="52" applyNumberFormat="1" applyFont="1" applyFill="1" applyBorder="1" applyAlignment="1" applyProtection="1">
      <alignment horizontal="right"/>
      <protection/>
    </xf>
    <xf numFmtId="4" fontId="4" fillId="20" borderId="59" xfId="52" applyNumberFormat="1" applyFont="1" applyFill="1" applyBorder="1" applyAlignment="1" applyProtection="1">
      <alignment horizontal="center"/>
      <protection/>
    </xf>
    <xf numFmtId="49" fontId="1" fillId="0" borderId="54" xfId="0" applyNumberFormat="1" applyFont="1" applyFill="1" applyBorder="1" applyAlignment="1" applyProtection="1">
      <alignment horizontal="center" vertical="top" wrapText="1"/>
      <protection/>
    </xf>
    <xf numFmtId="4" fontId="1" fillId="0" borderId="76" xfId="0" applyNumberFormat="1" applyFont="1" applyFill="1" applyBorder="1" applyAlignment="1" applyProtection="1">
      <alignment horizontal="justify" vertical="top" wrapText="1"/>
      <protection/>
    </xf>
    <xf numFmtId="4" fontId="1" fillId="0" borderId="17" xfId="0" applyNumberFormat="1" applyFont="1" applyFill="1" applyBorder="1" applyAlignment="1" applyProtection="1">
      <alignment horizontal="right" vertical="top" wrapText="1"/>
      <protection/>
    </xf>
    <xf numFmtId="4" fontId="1" fillId="0" borderId="17" xfId="0" applyNumberFormat="1" applyFont="1" applyFill="1" applyBorder="1" applyAlignment="1" applyProtection="1">
      <alignment horizontal="center" vertical="top" wrapText="1"/>
      <protection/>
    </xf>
    <xf numFmtId="0" fontId="1" fillId="0" borderId="45" xfId="52" applyFont="1" applyFill="1" applyBorder="1" applyAlignment="1" applyProtection="1">
      <alignment vertical="top" wrapText="1"/>
      <protection/>
    </xf>
    <xf numFmtId="2" fontId="1" fillId="0" borderId="13" xfId="0" applyNumberFormat="1" applyFont="1" applyFill="1" applyBorder="1" applyAlignment="1" applyProtection="1">
      <alignment horizontal="right"/>
      <protection/>
    </xf>
    <xf numFmtId="4" fontId="1" fillId="0" borderId="45" xfId="0" applyNumberFormat="1" applyFont="1" applyFill="1" applyBorder="1" applyAlignment="1" applyProtection="1">
      <alignment horizontal="justify" vertical="top" wrapText="1"/>
      <protection/>
    </xf>
    <xf numFmtId="0" fontId="1" fillId="0" borderId="13" xfId="52" applyFont="1" applyBorder="1" applyAlignment="1" applyProtection="1">
      <alignment horizontal="center"/>
      <protection/>
    </xf>
    <xf numFmtId="49" fontId="4" fillId="0" borderId="54" xfId="52" applyNumberFormat="1" applyFont="1" applyFill="1" applyBorder="1" applyAlignment="1" applyProtection="1">
      <alignment horizontal="center" vertical="top"/>
      <protection/>
    </xf>
    <xf numFmtId="49" fontId="4" fillId="0" borderId="33" xfId="52" applyNumberFormat="1" applyFont="1" applyFill="1" applyBorder="1" applyAlignment="1" applyProtection="1">
      <alignment horizontal="center" vertical="top"/>
      <protection/>
    </xf>
    <xf numFmtId="4" fontId="1" fillId="0" borderId="13" xfId="0" applyNumberFormat="1" applyFont="1" applyBorder="1" applyAlignment="1" applyProtection="1">
      <alignment/>
      <protection/>
    </xf>
    <xf numFmtId="0" fontId="7" fillId="0" borderId="13" xfId="52" applyFont="1" applyFill="1" applyBorder="1" applyAlignment="1" applyProtection="1">
      <alignment horizontal="center"/>
      <protection/>
    </xf>
    <xf numFmtId="0" fontId="7" fillId="0" borderId="13" xfId="52" applyFont="1" applyFill="1" applyBorder="1" applyAlignment="1" applyProtection="1">
      <alignment horizontal="left" vertical="top" wrapText="1"/>
      <protection/>
    </xf>
    <xf numFmtId="2" fontId="1" fillId="0" borderId="23" xfId="52" applyNumberFormat="1" applyFont="1" applyFill="1" applyBorder="1" applyAlignment="1" applyProtection="1">
      <alignment horizontal="right"/>
      <protection/>
    </xf>
    <xf numFmtId="0" fontId="1" fillId="0" borderId="23" xfId="52" applyFont="1" applyFill="1" applyBorder="1" applyAlignment="1" applyProtection="1">
      <alignment horizontal="center"/>
      <protection/>
    </xf>
    <xf numFmtId="0" fontId="1" fillId="0" borderId="18" xfId="52" applyFont="1" applyFill="1" applyBorder="1" applyAlignment="1" applyProtection="1">
      <alignment vertical="top" wrapText="1"/>
      <protection/>
    </xf>
    <xf numFmtId="0" fontId="1" fillId="0" borderId="25" xfId="52" applyFont="1" applyFill="1" applyBorder="1" applyAlignment="1" applyProtection="1">
      <alignment vertical="top" wrapText="1"/>
      <protection/>
    </xf>
    <xf numFmtId="2" fontId="1" fillId="0" borderId="25" xfId="52" applyNumberFormat="1" applyFont="1" applyFill="1" applyBorder="1" applyAlignment="1" applyProtection="1">
      <alignment horizontal="right"/>
      <protection/>
    </xf>
    <xf numFmtId="0" fontId="1" fillId="0" borderId="25" xfId="52" applyFont="1" applyFill="1" applyBorder="1" applyAlignment="1" applyProtection="1">
      <alignment horizontal="center"/>
      <protection/>
    </xf>
    <xf numFmtId="0" fontId="1" fillId="0" borderId="14" xfId="0" applyFont="1" applyFill="1" applyBorder="1" applyAlignment="1" applyProtection="1">
      <alignment vertical="top" wrapText="1"/>
      <protection/>
    </xf>
    <xf numFmtId="2" fontId="1" fillId="0" borderId="14" xfId="0" applyNumberFormat="1" applyFont="1" applyFill="1" applyBorder="1" applyAlignment="1" applyProtection="1">
      <alignment horizontal="right"/>
      <protection/>
    </xf>
    <xf numFmtId="0" fontId="4" fillId="0" borderId="17" xfId="52" applyFont="1" applyFill="1" applyBorder="1" applyAlignment="1" applyProtection="1">
      <alignment horizontal="center"/>
      <protection/>
    </xf>
    <xf numFmtId="49" fontId="1" fillId="0" borderId="43" xfId="0" applyNumberFormat="1" applyFont="1" applyFill="1" applyBorder="1" applyAlignment="1" applyProtection="1">
      <alignment horizontal="center" vertical="top"/>
      <protection/>
    </xf>
    <xf numFmtId="4" fontId="1" fillId="0" borderId="18" xfId="0" applyNumberFormat="1" applyFont="1" applyFill="1" applyBorder="1" applyAlignment="1" applyProtection="1">
      <alignment wrapText="1"/>
      <protection/>
    </xf>
    <xf numFmtId="2" fontId="1" fillId="0" borderId="18" xfId="0" applyNumberFormat="1" applyFont="1" applyFill="1" applyBorder="1" applyAlignment="1" applyProtection="1">
      <alignment horizontal="right"/>
      <protection/>
    </xf>
    <xf numFmtId="4" fontId="1" fillId="0" borderId="18" xfId="0" applyNumberFormat="1" applyFont="1" applyFill="1" applyBorder="1" applyAlignment="1" applyProtection="1">
      <alignment horizontal="center"/>
      <protection/>
    </xf>
    <xf numFmtId="49" fontId="4" fillId="20" borderId="58" xfId="0" applyNumberFormat="1" applyFont="1" applyFill="1" applyBorder="1" applyAlignment="1" applyProtection="1">
      <alignment horizontal="center" vertical="top"/>
      <protection/>
    </xf>
    <xf numFmtId="4" fontId="4" fillId="20" borderId="59" xfId="0" applyNumberFormat="1" applyFont="1" applyFill="1" applyBorder="1" applyAlignment="1" applyProtection="1">
      <alignment wrapText="1"/>
      <protection/>
    </xf>
    <xf numFmtId="2" fontId="4" fillId="20" borderId="59" xfId="0" applyNumberFormat="1" applyFont="1" applyFill="1" applyBorder="1" applyAlignment="1" applyProtection="1">
      <alignment horizontal="right"/>
      <protection/>
    </xf>
    <xf numFmtId="4" fontId="4" fillId="20" borderId="59" xfId="0" applyNumberFormat="1" applyFont="1" applyFill="1" applyBorder="1" applyAlignment="1" applyProtection="1">
      <alignment horizontal="center"/>
      <protection/>
    </xf>
    <xf numFmtId="49" fontId="4" fillId="0" borderId="54" xfId="0" applyNumberFormat="1" applyFont="1" applyFill="1" applyBorder="1" applyAlignment="1" applyProtection="1">
      <alignment horizontal="center" vertical="top"/>
      <protection/>
    </xf>
    <xf numFmtId="4" fontId="4" fillId="0" borderId="61" xfId="0" applyNumberFormat="1" applyFont="1" applyFill="1" applyBorder="1" applyAlignment="1" applyProtection="1">
      <alignment wrapText="1"/>
      <protection/>
    </xf>
    <xf numFmtId="2" fontId="1" fillId="0" borderId="77" xfId="0" applyNumberFormat="1" applyFont="1" applyFill="1" applyBorder="1" applyAlignment="1" applyProtection="1">
      <alignment horizontal="right"/>
      <protection/>
    </xf>
    <xf numFmtId="49" fontId="1" fillId="0" borderId="43" xfId="52" applyNumberFormat="1" applyFont="1" applyFill="1" applyBorder="1" applyAlignment="1" applyProtection="1">
      <alignment horizontal="center" vertical="top"/>
      <protection/>
    </xf>
    <xf numFmtId="0" fontId="1" fillId="0" borderId="23" xfId="0" applyFont="1" applyBorder="1" applyAlignment="1" applyProtection="1">
      <alignment/>
      <protection/>
    </xf>
    <xf numFmtId="49" fontId="0" fillId="0" borderId="23" xfId="0" applyNumberFormat="1" applyFill="1" applyBorder="1" applyAlignment="1" applyProtection="1">
      <alignment horizontal="center" vertical="top"/>
      <protection/>
    </xf>
    <xf numFmtId="0" fontId="1" fillId="0" borderId="0" xfId="52" applyFont="1" applyFill="1" applyBorder="1" applyAlignment="1" applyProtection="1">
      <alignment vertical="top" wrapText="1"/>
      <protection/>
    </xf>
    <xf numFmtId="1" fontId="1" fillId="0" borderId="34" xfId="0" applyNumberFormat="1" applyFont="1" applyBorder="1" applyAlignment="1" applyProtection="1">
      <alignment horizontal="center"/>
      <protection/>
    </xf>
    <xf numFmtId="49" fontId="1" fillId="0" borderId="48" xfId="52" applyNumberFormat="1" applyFont="1" applyFill="1" applyBorder="1" applyAlignment="1" applyProtection="1">
      <alignment horizontal="center" vertical="top"/>
      <protection/>
    </xf>
    <xf numFmtId="0" fontId="1" fillId="0" borderId="21" xfId="52" applyFont="1" applyFill="1" applyBorder="1" applyAlignment="1" applyProtection="1">
      <alignment vertical="top" wrapText="1"/>
      <protection/>
    </xf>
    <xf numFmtId="2" fontId="1" fillId="0" borderId="21" xfId="0" applyNumberFormat="1" applyFont="1" applyFill="1" applyBorder="1" applyAlignment="1" applyProtection="1">
      <alignment horizontal="right"/>
      <protection/>
    </xf>
    <xf numFmtId="1" fontId="1" fillId="0" borderId="21" xfId="0" applyNumberFormat="1" applyFont="1" applyBorder="1" applyAlignment="1" applyProtection="1">
      <alignment horizontal="center"/>
      <protection/>
    </xf>
    <xf numFmtId="49" fontId="4" fillId="0" borderId="40" xfId="0" applyNumberFormat="1" applyFont="1" applyFill="1" applyBorder="1" applyAlignment="1" applyProtection="1">
      <alignment horizontal="center" vertical="top"/>
      <protection/>
    </xf>
    <xf numFmtId="4" fontId="4" fillId="0" borderId="17" xfId="0" applyNumberFormat="1" applyFont="1" applyFill="1" applyBorder="1" applyAlignment="1" applyProtection="1">
      <alignment wrapText="1"/>
      <protection/>
    </xf>
    <xf numFmtId="2" fontId="4" fillId="0" borderId="17" xfId="0" applyNumberFormat="1" applyFont="1" applyFill="1" applyBorder="1" applyAlignment="1" applyProtection="1">
      <alignment horizontal="right"/>
      <protection/>
    </xf>
    <xf numFmtId="4" fontId="4" fillId="0" borderId="17" xfId="0" applyNumberFormat="1" applyFont="1" applyFill="1" applyBorder="1" applyAlignment="1" applyProtection="1">
      <alignment horizontal="center"/>
      <protection/>
    </xf>
    <xf numFmtId="49" fontId="4" fillId="0" borderId="75" xfId="0" applyNumberFormat="1" applyFont="1" applyFill="1" applyBorder="1" applyAlignment="1" applyProtection="1">
      <alignment horizontal="center" vertical="top"/>
      <protection/>
    </xf>
    <xf numFmtId="4" fontId="4" fillId="0" borderId="22" xfId="0" applyNumberFormat="1" applyFont="1" applyFill="1" applyBorder="1" applyAlignment="1" applyProtection="1">
      <alignment wrapText="1"/>
      <protection/>
    </xf>
    <xf numFmtId="2" fontId="4" fillId="0" borderId="22" xfId="0" applyNumberFormat="1" applyFont="1" applyFill="1" applyBorder="1" applyAlignment="1" applyProtection="1">
      <alignment horizontal="right"/>
      <protection/>
    </xf>
    <xf numFmtId="4" fontId="4" fillId="0" borderId="22" xfId="0" applyNumberFormat="1" applyFont="1" applyFill="1" applyBorder="1" applyAlignment="1" applyProtection="1">
      <alignment horizontal="center"/>
      <protection/>
    </xf>
    <xf numFmtId="0" fontId="4" fillId="20" borderId="56" xfId="52" applyFont="1" applyFill="1" applyBorder="1" applyAlignment="1" applyProtection="1">
      <alignment vertical="top"/>
      <protection/>
    </xf>
    <xf numFmtId="49" fontId="1" fillId="0" borderId="54" xfId="52" applyNumberFormat="1" applyFont="1" applyFill="1" applyBorder="1" applyAlignment="1" applyProtection="1">
      <alignment horizontal="center" vertical="top"/>
      <protection/>
    </xf>
    <xf numFmtId="0" fontId="4" fillId="0" borderId="61" xfId="52" applyFont="1" applyFill="1" applyBorder="1" applyAlignment="1" applyProtection="1">
      <alignment vertical="top" wrapText="1"/>
      <protection/>
    </xf>
    <xf numFmtId="2" fontId="1" fillId="0" borderId="61" xfId="52" applyNumberFormat="1" applyFont="1" applyFill="1" applyBorder="1" applyAlignment="1" applyProtection="1">
      <alignment horizontal="right"/>
      <protection/>
    </xf>
    <xf numFmtId="0" fontId="1" fillId="0" borderId="61" xfId="52" applyFont="1" applyFill="1" applyBorder="1" applyAlignment="1" applyProtection="1">
      <alignment horizontal="center"/>
      <protection/>
    </xf>
    <xf numFmtId="49" fontId="1" fillId="0" borderId="23" xfId="52" applyNumberFormat="1" applyFont="1" applyFill="1" applyBorder="1" applyAlignment="1" applyProtection="1">
      <alignment horizontal="center" vertical="top"/>
      <protection/>
    </xf>
    <xf numFmtId="4" fontId="1" fillId="0" borderId="23" xfId="0" applyNumberFormat="1" applyFont="1" applyBorder="1" applyAlignment="1" applyProtection="1">
      <alignment horizontal="left" vertical="top" wrapText="1"/>
      <protection/>
    </xf>
    <xf numFmtId="2" fontId="1" fillId="0" borderId="23" xfId="0" applyNumberFormat="1" applyFont="1" applyFill="1" applyBorder="1" applyAlignment="1" applyProtection="1">
      <alignment horizontal="right"/>
      <protection/>
    </xf>
    <xf numFmtId="0" fontId="1" fillId="0" borderId="23" xfId="52" applyFont="1" applyFill="1" applyBorder="1" applyAlignment="1" applyProtection="1">
      <alignment horizontal="center"/>
      <protection/>
    </xf>
    <xf numFmtId="49" fontId="1" fillId="0" borderId="23" xfId="0" applyNumberFormat="1" applyFont="1" applyFill="1" applyBorder="1" applyAlignment="1" applyProtection="1">
      <alignment horizontal="center" vertical="top"/>
      <protection/>
    </xf>
    <xf numFmtId="0" fontId="1" fillId="0" borderId="23" xfId="0" applyFont="1" applyFill="1" applyBorder="1" applyAlignment="1" applyProtection="1">
      <alignment vertical="top" wrapText="1"/>
      <protection/>
    </xf>
    <xf numFmtId="49" fontId="1" fillId="0" borderId="23" xfId="0" applyNumberFormat="1" applyFont="1" applyBorder="1" applyAlignment="1" applyProtection="1">
      <alignment horizontal="center"/>
      <protection/>
    </xf>
    <xf numFmtId="49" fontId="28" fillId="0" borderId="23" xfId="52" applyNumberFormat="1" applyFont="1" applyFill="1" applyBorder="1" applyAlignment="1" applyProtection="1">
      <alignment horizontal="center" vertical="top"/>
      <protection/>
    </xf>
    <xf numFmtId="0" fontId="2" fillId="0" borderId="23" xfId="52" applyFill="1" applyBorder="1" applyAlignment="1" applyProtection="1">
      <alignment horizontal="right"/>
      <protection/>
    </xf>
    <xf numFmtId="2" fontId="1" fillId="0" borderId="23" xfId="52" applyNumberFormat="1" applyFont="1" applyBorder="1" applyAlignment="1" applyProtection="1">
      <alignment horizontal="center"/>
      <protection/>
    </xf>
    <xf numFmtId="0" fontId="1" fillId="0" borderId="23" xfId="0" applyFont="1" applyFill="1" applyBorder="1" applyAlignment="1" applyProtection="1" quotePrefix="1">
      <alignment vertical="top" wrapText="1"/>
      <protection/>
    </xf>
    <xf numFmtId="0" fontId="1" fillId="0" borderId="23" xfId="0" applyFont="1" applyFill="1" applyBorder="1" applyAlignment="1" applyProtection="1">
      <alignment horizontal="center"/>
      <protection/>
    </xf>
    <xf numFmtId="2" fontId="28" fillId="0" borderId="23" xfId="0" applyNumberFormat="1" applyFont="1" applyFill="1" applyBorder="1" applyAlignment="1" applyProtection="1">
      <alignment horizontal="right"/>
      <protection/>
    </xf>
    <xf numFmtId="0" fontId="1" fillId="0" borderId="23" xfId="52" applyFont="1" applyFill="1" applyBorder="1" applyAlignment="1" applyProtection="1">
      <alignment horizontal="left" vertical="top" wrapText="1"/>
      <protection/>
    </xf>
    <xf numFmtId="0" fontId="28" fillId="0" borderId="23" xfId="52" applyFont="1" applyFill="1" applyBorder="1" applyAlignment="1" applyProtection="1">
      <alignment horizontal="right"/>
      <protection/>
    </xf>
    <xf numFmtId="2" fontId="1" fillId="0" borderId="23" xfId="52" applyNumberFormat="1" applyFont="1" applyFill="1" applyBorder="1" applyAlignment="1" applyProtection="1">
      <alignment horizontal="center"/>
      <protection/>
    </xf>
    <xf numFmtId="2" fontId="2" fillId="0" borderId="23" xfId="52" applyNumberFormat="1" applyFont="1" applyFill="1" applyBorder="1" applyAlignment="1" applyProtection="1">
      <alignment horizontal="right"/>
      <protection/>
    </xf>
    <xf numFmtId="0" fontId="1" fillId="0" borderId="23" xfId="52" applyFont="1" applyBorder="1" applyAlignment="1" applyProtection="1">
      <alignment horizontal="center"/>
      <protection/>
    </xf>
    <xf numFmtId="49" fontId="1" fillId="0" borderId="23" xfId="0" applyNumberFormat="1" applyFont="1" applyFill="1" applyBorder="1" applyAlignment="1" applyProtection="1">
      <alignment horizontal="center" vertical="top"/>
      <protection/>
    </xf>
    <xf numFmtId="2" fontId="28" fillId="0" borderId="23" xfId="52" applyNumberFormat="1" applyFont="1" applyFill="1" applyBorder="1" applyAlignment="1" applyProtection="1">
      <alignment horizontal="right"/>
      <protection/>
    </xf>
    <xf numFmtId="2" fontId="28" fillId="0" borderId="23" xfId="52" applyNumberFormat="1" applyFont="1" applyFill="1" applyBorder="1" applyAlignment="1" applyProtection="1">
      <alignment horizontal="center"/>
      <protection/>
    </xf>
    <xf numFmtId="49" fontId="28" fillId="0" borderId="23" xfId="0" applyNumberFormat="1" applyFont="1" applyFill="1" applyBorder="1" applyAlignment="1" applyProtection="1">
      <alignment horizontal="center" vertical="top"/>
      <protection/>
    </xf>
    <xf numFmtId="2" fontId="28" fillId="0" borderId="23" xfId="52" applyNumberFormat="1" applyFont="1" applyFill="1" applyBorder="1" applyAlignment="1" applyProtection="1">
      <alignment horizontal="right"/>
      <protection/>
    </xf>
    <xf numFmtId="0" fontId="28" fillId="0" borderId="23" xfId="52" applyFont="1" applyFill="1" applyBorder="1" applyAlignment="1" applyProtection="1">
      <alignment horizontal="center"/>
      <protection/>
    </xf>
    <xf numFmtId="49" fontId="28" fillId="0" borderId="23" xfId="0" applyNumberFormat="1" applyFill="1" applyBorder="1" applyAlignment="1" applyProtection="1">
      <alignment horizontal="center" vertical="top"/>
      <protection/>
    </xf>
    <xf numFmtId="0" fontId="2" fillId="0" borderId="23" xfId="52" applyBorder="1" applyAlignment="1" applyProtection="1">
      <alignment vertical="top" wrapText="1"/>
      <protection/>
    </xf>
    <xf numFmtId="0" fontId="2" fillId="0" borderId="23" xfId="52" applyBorder="1" applyAlignment="1" applyProtection="1">
      <alignment horizontal="center"/>
      <protection/>
    </xf>
    <xf numFmtId="0" fontId="2" fillId="0" borderId="23" xfId="52" applyFont="1" applyBorder="1" applyAlignment="1" applyProtection="1">
      <alignment vertical="top" wrapText="1"/>
      <protection/>
    </xf>
    <xf numFmtId="4" fontId="1" fillId="0" borderId="23" xfId="52" applyNumberFormat="1" applyFont="1" applyFill="1" applyBorder="1" applyAlignment="1" applyProtection="1">
      <alignment vertical="top" wrapText="1"/>
      <protection/>
    </xf>
    <xf numFmtId="2" fontId="1" fillId="0" borderId="23" xfId="52" applyNumberFormat="1" applyFont="1" applyFill="1" applyBorder="1" applyAlignment="1" applyProtection="1">
      <alignment horizontal="right"/>
      <protection/>
    </xf>
    <xf numFmtId="0" fontId="28" fillId="0" borderId="23" xfId="52" applyFont="1" applyFill="1" applyBorder="1" applyAlignment="1" applyProtection="1">
      <alignment vertical="top" wrapText="1"/>
      <protection/>
    </xf>
    <xf numFmtId="2" fontId="2" fillId="0" borderId="23" xfId="52" applyNumberFormat="1" applyFill="1" applyBorder="1" applyAlignment="1" applyProtection="1">
      <alignment horizontal="right"/>
      <protection/>
    </xf>
    <xf numFmtId="49" fontId="2" fillId="0" borderId="23" xfId="52" applyNumberFormat="1" applyFill="1" applyBorder="1" applyAlignment="1" applyProtection="1">
      <alignment horizontal="center"/>
      <protection/>
    </xf>
    <xf numFmtId="2" fontId="1" fillId="0" borderId="23" xfId="0" applyNumberFormat="1" applyFont="1" applyFill="1" applyBorder="1" applyAlignment="1" applyProtection="1">
      <alignment horizontal="right"/>
      <protection/>
    </xf>
    <xf numFmtId="2" fontId="0" fillId="0" borderId="23" xfId="0" applyNumberFormat="1" applyFill="1" applyBorder="1" applyAlignment="1" applyProtection="1">
      <alignment horizontal="right"/>
      <protection/>
    </xf>
    <xf numFmtId="0" fontId="1" fillId="0" borderId="23" xfId="0" applyFont="1" applyFill="1" applyBorder="1" applyAlignment="1" applyProtection="1">
      <alignment horizontal="center" wrapText="1"/>
      <protection/>
    </xf>
    <xf numFmtId="4" fontId="1" fillId="0" borderId="0" xfId="0" applyNumberFormat="1" applyFont="1" applyBorder="1" applyAlignment="1" applyProtection="1">
      <alignment horizontal="left" vertical="top" wrapText="1"/>
      <protection/>
    </xf>
    <xf numFmtId="49" fontId="1" fillId="0" borderId="78" xfId="53" applyNumberFormat="1" applyFont="1" applyBorder="1" applyAlignment="1" applyProtection="1">
      <alignment horizontal="center"/>
      <protection/>
    </xf>
    <xf numFmtId="0" fontId="1" fillId="0" borderId="79" xfId="53" applyFont="1" applyBorder="1" applyAlignment="1" applyProtection="1">
      <alignment vertical="top"/>
      <protection/>
    </xf>
    <xf numFmtId="2" fontId="1" fillId="0" borderId="79" xfId="0" applyNumberFormat="1" applyFont="1" applyFill="1" applyBorder="1" applyAlignment="1" applyProtection="1">
      <alignment horizontal="right"/>
      <protection/>
    </xf>
    <xf numFmtId="0" fontId="1" fillId="0" borderId="79" xfId="52" applyFont="1" applyBorder="1" applyAlignment="1" applyProtection="1">
      <alignment horizontal="center"/>
      <protection/>
    </xf>
    <xf numFmtId="4" fontId="4" fillId="0" borderId="16" xfId="52" applyNumberFormat="1" applyFont="1" applyFill="1" applyBorder="1" applyAlignment="1" applyProtection="1">
      <alignment vertical="top"/>
      <protection/>
    </xf>
    <xf numFmtId="49" fontId="1" fillId="0" borderId="40" xfId="52" applyNumberFormat="1" applyFont="1" applyBorder="1" applyAlignment="1" applyProtection="1">
      <alignment horizontal="center" vertical="top"/>
      <protection/>
    </xf>
    <xf numFmtId="0" fontId="1" fillId="0" borderId="17" xfId="52" applyFont="1" applyBorder="1" applyAlignment="1" applyProtection="1">
      <alignment vertical="top" wrapText="1"/>
      <protection/>
    </xf>
    <xf numFmtId="0" fontId="1" fillId="0" borderId="17" xfId="52" applyFont="1" applyBorder="1" applyAlignment="1" applyProtection="1">
      <alignment horizontal="center"/>
      <protection/>
    </xf>
    <xf numFmtId="49" fontId="1" fillId="0" borderId="43" xfId="52" applyNumberFormat="1" applyFont="1" applyBorder="1" applyAlignment="1" applyProtection="1">
      <alignment horizontal="center" vertical="top"/>
      <protection/>
    </xf>
    <xf numFmtId="0" fontId="1" fillId="0" borderId="18" xfId="52" applyFont="1" applyBorder="1" applyAlignment="1" applyProtection="1">
      <alignment vertical="top" wrapText="1"/>
      <protection/>
    </xf>
    <xf numFmtId="0" fontId="4" fillId="0" borderId="18" xfId="52" applyFont="1" applyBorder="1" applyAlignment="1" applyProtection="1">
      <alignment horizontal="center"/>
      <protection/>
    </xf>
    <xf numFmtId="0" fontId="4" fillId="20" borderId="59" xfId="52" applyFont="1" applyFill="1" applyBorder="1" applyAlignment="1" applyProtection="1">
      <alignment vertical="top" wrapText="1"/>
      <protection/>
    </xf>
    <xf numFmtId="2" fontId="1" fillId="20" borderId="59" xfId="0" applyNumberFormat="1" applyFont="1" applyFill="1" applyBorder="1" applyAlignment="1" applyProtection="1">
      <alignment horizontal="right"/>
      <protection/>
    </xf>
    <xf numFmtId="0" fontId="1" fillId="20" borderId="59" xfId="52" applyFont="1" applyFill="1" applyBorder="1" applyAlignment="1" applyProtection="1">
      <alignment horizontal="center"/>
      <protection/>
    </xf>
    <xf numFmtId="49" fontId="1" fillId="0" borderId="40" xfId="53" applyNumberFormat="1" applyFont="1" applyBorder="1" applyAlignment="1" applyProtection="1">
      <alignment horizontal="center" vertical="top" wrapText="1"/>
      <protection/>
    </xf>
    <xf numFmtId="0" fontId="1" fillId="0" borderId="17" xfId="53" applyFont="1" applyBorder="1" applyAlignment="1" applyProtection="1">
      <alignment horizontal="left" vertical="top" wrapText="1"/>
      <protection/>
    </xf>
    <xf numFmtId="0" fontId="1" fillId="0" borderId="17" xfId="53" applyFont="1" applyFill="1" applyBorder="1" applyAlignment="1" applyProtection="1">
      <alignment horizontal="right" vertical="top" wrapText="1"/>
      <protection/>
    </xf>
    <xf numFmtId="0" fontId="1" fillId="0" borderId="17" xfId="53" applyFont="1" applyBorder="1" applyAlignment="1" applyProtection="1">
      <alignment horizontal="center" vertical="top" wrapText="1"/>
      <protection/>
    </xf>
    <xf numFmtId="49" fontId="1" fillId="0" borderId="33" xfId="53" applyNumberFormat="1" applyFont="1" applyBorder="1" applyAlignment="1" applyProtection="1">
      <alignment horizontal="center" vertical="top" wrapText="1"/>
      <protection/>
    </xf>
    <xf numFmtId="0" fontId="1" fillId="0" borderId="13" xfId="53" applyFont="1" applyBorder="1" applyAlignment="1" applyProtection="1">
      <alignment horizontal="left" vertical="top" wrapText="1"/>
      <protection/>
    </xf>
    <xf numFmtId="0" fontId="1" fillId="0" borderId="13" xfId="52" applyFont="1" applyBorder="1" applyAlignment="1" applyProtection="1">
      <alignment vertical="top" wrapText="1"/>
      <protection/>
    </xf>
    <xf numFmtId="0" fontId="1" fillId="0" borderId="34" xfId="52" applyFont="1" applyFill="1" applyBorder="1" applyAlignment="1" applyProtection="1">
      <alignment horizontal="center"/>
      <protection/>
    </xf>
    <xf numFmtId="10" fontId="1" fillId="0" borderId="13" xfId="52" applyNumberFormat="1" applyFont="1" applyBorder="1" applyAlignment="1" applyProtection="1">
      <alignment vertical="top" wrapText="1"/>
      <protection/>
    </xf>
    <xf numFmtId="0" fontId="1" fillId="0" borderId="34" xfId="52" applyFont="1" applyBorder="1" applyAlignment="1" applyProtection="1">
      <alignment horizontal="center"/>
      <protection/>
    </xf>
    <xf numFmtId="4" fontId="1" fillId="0" borderId="13" xfId="0" applyNumberFormat="1" applyFont="1" applyFill="1" applyBorder="1" applyAlignment="1" applyProtection="1">
      <alignment wrapText="1"/>
      <protection/>
    </xf>
    <xf numFmtId="49" fontId="1" fillId="0" borderId="35" xfId="52" applyNumberFormat="1" applyFont="1" applyBorder="1" applyAlignment="1" applyProtection="1">
      <alignment horizontal="center" vertical="top"/>
      <protection/>
    </xf>
    <xf numFmtId="0" fontId="1" fillId="0" borderId="14" xfId="52" applyFont="1" applyBorder="1" applyAlignment="1" applyProtection="1">
      <alignment vertical="top" wrapText="1"/>
      <protection/>
    </xf>
    <xf numFmtId="2" fontId="1" fillId="0" borderId="14" xfId="52" applyNumberFormat="1" applyFont="1" applyFill="1" applyBorder="1" applyAlignment="1" applyProtection="1">
      <alignment horizontal="right"/>
      <protection/>
    </xf>
    <xf numFmtId="0" fontId="1" fillId="0" borderId="14" xfId="52" applyFont="1" applyBorder="1" applyAlignment="1" applyProtection="1">
      <alignment horizontal="center"/>
      <protection/>
    </xf>
    <xf numFmtId="49" fontId="4" fillId="0" borderId="80" xfId="52" applyNumberFormat="1" applyFont="1" applyFill="1" applyBorder="1" applyAlignment="1" applyProtection="1">
      <alignment horizontal="center" vertical="top"/>
      <protection/>
    </xf>
    <xf numFmtId="4" fontId="4" fillId="0" borderId="69" xfId="52" applyNumberFormat="1" applyFont="1" applyFill="1" applyBorder="1" applyAlignment="1" applyProtection="1">
      <alignment vertical="top" wrapText="1"/>
      <protection/>
    </xf>
    <xf numFmtId="2" fontId="4" fillId="0" borderId="69" xfId="52" applyNumberFormat="1" applyFont="1" applyFill="1" applyBorder="1" applyAlignment="1" applyProtection="1">
      <alignment horizontal="right"/>
      <protection/>
    </xf>
    <xf numFmtId="0" fontId="4" fillId="0" borderId="69" xfId="52" applyFont="1" applyFill="1" applyBorder="1" applyAlignment="1" applyProtection="1">
      <alignment horizontal="center"/>
      <protection/>
    </xf>
    <xf numFmtId="0" fontId="1" fillId="0" borderId="0" xfId="52" applyFont="1" applyAlignment="1" applyProtection="1">
      <alignment vertical="top" wrapText="1"/>
      <protection/>
    </xf>
    <xf numFmtId="2" fontId="1" fillId="0" borderId="0" xfId="52" applyNumberFormat="1" applyFont="1" applyFill="1" applyAlignment="1" applyProtection="1">
      <alignment horizontal="right"/>
      <protection/>
    </xf>
    <xf numFmtId="0" fontId="1" fillId="0" borderId="0" xfId="52" applyFont="1" applyAlignment="1" applyProtection="1">
      <alignment horizontal="center"/>
      <protection/>
    </xf>
    <xf numFmtId="0" fontId="1" fillId="0" borderId="0" xfId="0" applyFont="1" applyBorder="1" applyAlignment="1" applyProtection="1">
      <alignment/>
      <protection/>
    </xf>
    <xf numFmtId="2" fontId="1" fillId="0" borderId="0" xfId="0" applyNumberFormat="1" applyFont="1" applyFill="1" applyAlignment="1" applyProtection="1">
      <alignment horizontal="right"/>
      <protection/>
    </xf>
    <xf numFmtId="0" fontId="1" fillId="0" borderId="0" xfId="0" applyFont="1" applyAlignment="1" applyProtection="1">
      <alignment horizontal="center"/>
      <protection/>
    </xf>
    <xf numFmtId="0" fontId="1" fillId="0" borderId="0" xfId="0" applyFont="1" applyAlignment="1" applyProtection="1">
      <alignment/>
      <protection/>
    </xf>
    <xf numFmtId="0" fontId="1" fillId="0" borderId="0" xfId="0" applyFont="1" applyBorder="1" applyAlignment="1" applyProtection="1">
      <alignment horizontal="left" vertical="top" wrapText="1"/>
      <protection/>
    </xf>
    <xf numFmtId="2" fontId="1" fillId="0" borderId="0" xfId="0" applyNumberFormat="1" applyFont="1" applyAlignment="1" applyProtection="1">
      <alignment horizontal="right"/>
      <protection/>
    </xf>
    <xf numFmtId="2" fontId="5" fillId="22" borderId="17" xfId="0" applyNumberFormat="1" applyFont="1" applyFill="1" applyBorder="1" applyAlignment="1" applyProtection="1">
      <alignment horizontal="center"/>
      <protection locked="0"/>
    </xf>
    <xf numFmtId="4" fontId="1" fillId="0" borderId="22" xfId="52" applyNumberFormat="1" applyFont="1" applyBorder="1" applyAlignment="1" applyProtection="1">
      <alignment horizontal="right"/>
      <protection locked="0"/>
    </xf>
    <xf numFmtId="4" fontId="4" fillId="20" borderId="56" xfId="52" applyNumberFormat="1" applyFont="1" applyFill="1" applyBorder="1" applyAlignment="1" applyProtection="1">
      <alignment horizontal="right"/>
      <protection locked="0"/>
    </xf>
    <xf numFmtId="0" fontId="1" fillId="0" borderId="14" xfId="54" applyFont="1" applyBorder="1" applyProtection="1">
      <alignment/>
      <protection locked="0"/>
    </xf>
    <xf numFmtId="4" fontId="4" fillId="0" borderId="16" xfId="52" applyNumberFormat="1" applyFont="1" applyFill="1" applyBorder="1" applyProtection="1">
      <alignment/>
      <protection locked="0"/>
    </xf>
    <xf numFmtId="4" fontId="4" fillId="0" borderId="17" xfId="52" applyNumberFormat="1" applyFont="1" applyFill="1" applyBorder="1" applyProtection="1">
      <alignment/>
      <protection locked="0"/>
    </xf>
    <xf numFmtId="4" fontId="4" fillId="0" borderId="18" xfId="52" applyNumberFormat="1" applyFont="1" applyFill="1" applyBorder="1" applyProtection="1">
      <alignment/>
      <protection locked="0"/>
    </xf>
    <xf numFmtId="4" fontId="1" fillId="20" borderId="59" xfId="52" applyNumberFormat="1" applyFont="1" applyFill="1" applyBorder="1" applyAlignment="1" applyProtection="1">
      <alignment horizontal="right"/>
      <protection locked="0"/>
    </xf>
    <xf numFmtId="4" fontId="1" fillId="0" borderId="25" xfId="52" applyNumberFormat="1" applyFont="1" applyFill="1" applyBorder="1" applyAlignment="1" applyProtection="1">
      <alignment horizontal="right"/>
      <protection locked="0"/>
    </xf>
    <xf numFmtId="4" fontId="1" fillId="0" borderId="14" xfId="0" applyNumberFormat="1" applyFont="1" applyFill="1" applyBorder="1" applyAlignment="1" applyProtection="1">
      <alignment/>
      <protection locked="0"/>
    </xf>
    <xf numFmtId="4" fontId="1" fillId="0" borderId="18" xfId="0" applyNumberFormat="1" applyFont="1" applyFill="1" applyBorder="1" applyAlignment="1" applyProtection="1">
      <alignment/>
      <protection locked="0"/>
    </xf>
    <xf numFmtId="4" fontId="1" fillId="20" borderId="59" xfId="0" applyNumberFormat="1" applyFont="1" applyFill="1" applyBorder="1" applyAlignment="1" applyProtection="1">
      <alignment/>
      <protection locked="0"/>
    </xf>
    <xf numFmtId="4" fontId="1" fillId="0" borderId="61" xfId="0" applyNumberFormat="1" applyFont="1" applyFill="1" applyBorder="1" applyAlignment="1" applyProtection="1">
      <alignment/>
      <protection locked="0"/>
    </xf>
    <xf numFmtId="0" fontId="1" fillId="0" borderId="23" xfId="0" applyFont="1" applyBorder="1" applyAlignment="1" applyProtection="1">
      <alignment/>
      <protection locked="0"/>
    </xf>
    <xf numFmtId="4" fontId="1" fillId="0" borderId="23" xfId="0" applyNumberFormat="1" applyFont="1" applyFill="1" applyBorder="1" applyAlignment="1" applyProtection="1">
      <alignment/>
      <protection locked="0"/>
    </xf>
    <xf numFmtId="4" fontId="1" fillId="0" borderId="0" xfId="0" applyNumberFormat="1" applyFont="1" applyFill="1" applyBorder="1" applyAlignment="1" applyProtection="1">
      <alignment/>
      <protection locked="0"/>
    </xf>
    <xf numFmtId="4" fontId="1" fillId="0" borderId="17" xfId="0" applyNumberFormat="1" applyFont="1" applyFill="1" applyBorder="1" applyAlignment="1" applyProtection="1">
      <alignment/>
      <protection locked="0"/>
    </xf>
    <xf numFmtId="4" fontId="1" fillId="0" borderId="22" xfId="0" applyNumberFormat="1" applyFont="1" applyFill="1" applyBorder="1" applyAlignment="1" applyProtection="1">
      <alignment/>
      <protection locked="0"/>
    </xf>
    <xf numFmtId="4" fontId="2" fillId="0" borderId="23" xfId="52" applyNumberFormat="1" applyFont="1" applyBorder="1" applyAlignment="1" applyProtection="1">
      <alignment horizontal="right"/>
      <protection locked="0"/>
    </xf>
    <xf numFmtId="4" fontId="28" fillId="0" borderId="23" xfId="54" applyNumberFormat="1" applyFont="1" applyBorder="1" applyAlignment="1" applyProtection="1">
      <alignment horizontal="right"/>
      <protection locked="0"/>
    </xf>
    <xf numFmtId="4" fontId="1" fillId="0" borderId="23" xfId="0" applyNumberFormat="1" applyFont="1" applyFill="1" applyBorder="1" applyAlignment="1" applyProtection="1">
      <alignment/>
      <protection locked="0"/>
    </xf>
    <xf numFmtId="4" fontId="1" fillId="0" borderId="23" xfId="0" applyNumberFormat="1" applyFont="1" applyFill="1" applyBorder="1" applyAlignment="1" applyProtection="1">
      <alignment/>
      <protection locked="0"/>
    </xf>
    <xf numFmtId="4" fontId="2" fillId="0" borderId="23" xfId="52" applyNumberFormat="1" applyFont="1" applyFill="1" applyBorder="1" applyAlignment="1" applyProtection="1">
      <alignment horizontal="right"/>
      <protection locked="0"/>
    </xf>
    <xf numFmtId="4" fontId="2" fillId="0" borderId="23" xfId="52" applyNumberFormat="1" applyFont="1" applyFill="1" applyBorder="1" applyAlignment="1" applyProtection="1">
      <alignment horizontal="right"/>
      <protection locked="0"/>
    </xf>
    <xf numFmtId="4" fontId="1" fillId="0" borderId="79" xfId="53" applyNumberFormat="1" applyFont="1" applyBorder="1" applyAlignment="1" applyProtection="1">
      <alignment horizontal="right"/>
      <protection locked="0"/>
    </xf>
    <xf numFmtId="4" fontId="1" fillId="0" borderId="17" xfId="52" applyNumberFormat="1" applyFont="1" applyBorder="1" applyAlignment="1" applyProtection="1">
      <alignment horizontal="right"/>
      <protection locked="0"/>
    </xf>
    <xf numFmtId="4" fontId="1" fillId="0" borderId="18" xfId="52" applyNumberFormat="1" applyFont="1" applyBorder="1" applyAlignment="1" applyProtection="1">
      <alignment horizontal="right"/>
      <protection locked="0"/>
    </xf>
    <xf numFmtId="0" fontId="1" fillId="0" borderId="17" xfId="53" applyFont="1" applyBorder="1" applyAlignment="1" applyProtection="1">
      <alignment horizontal="left" vertical="top" wrapText="1"/>
      <protection locked="0"/>
    </xf>
    <xf numFmtId="4" fontId="1" fillId="0" borderId="14" xfId="52" applyNumberFormat="1" applyFont="1" applyBorder="1" applyAlignment="1" applyProtection="1">
      <alignment horizontal="right"/>
      <protection locked="0"/>
    </xf>
    <xf numFmtId="4" fontId="4" fillId="0" borderId="69" xfId="52" applyNumberFormat="1" applyFont="1" applyFill="1" applyBorder="1" applyProtection="1">
      <alignment/>
      <protection locked="0"/>
    </xf>
    <xf numFmtId="4" fontId="1" fillId="0" borderId="0" xfId="52" applyNumberFormat="1" applyFont="1" applyAlignment="1" applyProtection="1">
      <alignment horizontal="right"/>
      <protection locked="0"/>
    </xf>
    <xf numFmtId="4" fontId="1" fillId="0" borderId="18" xfId="52" applyNumberFormat="1" applyFont="1" applyFill="1" applyBorder="1" applyAlignment="1" applyProtection="1">
      <alignment horizontal="right"/>
      <protection locked="0"/>
    </xf>
    <xf numFmtId="0" fontId="4" fillId="0" borderId="64" xfId="52" applyFont="1" applyFill="1" applyBorder="1" applyAlignment="1" applyProtection="1">
      <alignment horizontal="center"/>
      <protection locked="0"/>
    </xf>
    <xf numFmtId="0" fontId="1" fillId="0" borderId="81" xfId="52" applyFont="1" applyBorder="1" applyAlignment="1">
      <alignment horizontal="center"/>
      <protection/>
    </xf>
    <xf numFmtId="4" fontId="1" fillId="0" borderId="30" xfId="0" applyNumberFormat="1" applyFont="1" applyBorder="1" applyAlignment="1">
      <alignment/>
    </xf>
    <xf numFmtId="49" fontId="1" fillId="0" borderId="29" xfId="0" applyNumberFormat="1" applyFont="1" applyBorder="1" applyAlignment="1" applyProtection="1">
      <alignment horizontal="center"/>
      <protection/>
    </xf>
    <xf numFmtId="4" fontId="1" fillId="0" borderId="28" xfId="52" applyNumberFormat="1" applyFont="1" applyBorder="1" applyAlignment="1" applyProtection="1">
      <alignment horizontal="right"/>
      <protection/>
    </xf>
    <xf numFmtId="4" fontId="1" fillId="0" borderId="30" xfId="52" applyNumberFormat="1" applyFont="1" applyBorder="1" applyAlignment="1" applyProtection="1">
      <alignment horizontal="right"/>
      <protection/>
    </xf>
    <xf numFmtId="4" fontId="5" fillId="0" borderId="32" xfId="0" applyNumberFormat="1" applyFont="1" applyFill="1" applyBorder="1" applyAlignment="1" applyProtection="1">
      <alignment horizontal="center"/>
      <protection/>
    </xf>
    <xf numFmtId="4" fontId="5" fillId="22" borderId="39" xfId="0" applyNumberFormat="1" applyFont="1" applyFill="1" applyBorder="1" applyAlignment="1" applyProtection="1">
      <alignment horizontal="center"/>
      <protection/>
    </xf>
    <xf numFmtId="4" fontId="1" fillId="0" borderId="82" xfId="52" applyNumberFormat="1" applyFont="1" applyBorder="1" applyAlignment="1" applyProtection="1">
      <alignment horizontal="right"/>
      <protection/>
    </xf>
    <xf numFmtId="4" fontId="4" fillId="20" borderId="57" xfId="52" applyNumberFormat="1" applyFont="1" applyFill="1" applyBorder="1" applyAlignment="1" applyProtection="1">
      <alignment horizontal="right"/>
      <protection/>
    </xf>
    <xf numFmtId="4" fontId="1" fillId="0" borderId="39" xfId="52" applyNumberFormat="1" applyFont="1" applyFill="1" applyBorder="1" applyAlignment="1" applyProtection="1">
      <alignment horizontal="right"/>
      <protection/>
    </xf>
    <xf numFmtId="4" fontId="1" fillId="0" borderId="34" xfId="52" applyNumberFormat="1" applyFont="1" applyFill="1" applyBorder="1" applyAlignment="1" applyProtection="1">
      <alignment horizontal="right"/>
      <protection/>
    </xf>
    <xf numFmtId="4" fontId="1" fillId="0" borderId="36" xfId="54" applyNumberFormat="1" applyFont="1" applyBorder="1" applyProtection="1">
      <alignment/>
      <protection/>
    </xf>
    <xf numFmtId="4" fontId="4" fillId="0" borderId="38" xfId="52" applyNumberFormat="1" applyFont="1" applyFill="1" applyBorder="1" applyAlignment="1" applyProtection="1">
      <alignment horizontal="right"/>
      <protection/>
    </xf>
    <xf numFmtId="4" fontId="4" fillId="0" borderId="39" xfId="52" applyNumberFormat="1" applyFont="1" applyFill="1" applyBorder="1" applyAlignment="1" applyProtection="1">
      <alignment horizontal="right"/>
      <protection/>
    </xf>
    <xf numFmtId="4" fontId="1" fillId="0" borderId="44" xfId="52" applyNumberFormat="1" applyFont="1" applyFill="1" applyBorder="1" applyAlignment="1" applyProtection="1">
      <alignment horizontal="right"/>
      <protection/>
    </xf>
    <xf numFmtId="4" fontId="1" fillId="20" borderId="60" xfId="52" applyNumberFormat="1" applyFont="1" applyFill="1" applyBorder="1" applyAlignment="1" applyProtection="1">
      <alignment horizontal="right"/>
      <protection/>
    </xf>
    <xf numFmtId="4" fontId="1" fillId="0" borderId="39" xfId="0" applyNumberFormat="1" applyFont="1" applyFill="1" applyBorder="1" applyAlignment="1" applyProtection="1">
      <alignment horizontal="right" wrapText="1"/>
      <protection/>
    </xf>
    <xf numFmtId="4" fontId="1" fillId="0" borderId="34" xfId="0" applyNumberFormat="1" applyFont="1" applyFill="1" applyBorder="1" applyAlignment="1" applyProtection="1">
      <alignment horizontal="right" wrapText="1"/>
      <protection/>
    </xf>
    <xf numFmtId="4" fontId="1" fillId="0" borderId="23" xfId="0" applyNumberFormat="1" applyFont="1" applyFill="1" applyBorder="1" applyAlignment="1" applyProtection="1">
      <alignment horizontal="right" wrapText="1"/>
      <protection/>
    </xf>
    <xf numFmtId="4" fontId="1" fillId="0" borderId="83" xfId="0" applyNumberFormat="1" applyFont="1" applyFill="1" applyBorder="1" applyAlignment="1" applyProtection="1">
      <alignment horizontal="right" wrapText="1"/>
      <protection/>
    </xf>
    <xf numFmtId="4" fontId="1" fillId="0" borderId="36" xfId="0" applyNumberFormat="1" applyFont="1" applyFill="1" applyBorder="1" applyAlignment="1" applyProtection="1">
      <alignment/>
      <protection/>
    </xf>
    <xf numFmtId="4" fontId="1" fillId="0" borderId="44" xfId="0" applyNumberFormat="1" applyFont="1" applyFill="1" applyBorder="1" applyAlignment="1" applyProtection="1">
      <alignment/>
      <protection/>
    </xf>
    <xf numFmtId="4" fontId="1" fillId="20" borderId="60" xfId="0" applyNumberFormat="1" applyFont="1" applyFill="1" applyBorder="1" applyAlignment="1" applyProtection="1">
      <alignment/>
      <protection/>
    </xf>
    <xf numFmtId="4" fontId="1" fillId="0" borderId="62" xfId="0" applyNumberFormat="1" applyFont="1" applyFill="1" applyBorder="1" applyAlignment="1" applyProtection="1">
      <alignment/>
      <protection/>
    </xf>
    <xf numFmtId="4" fontId="1" fillId="0" borderId="23" xfId="0" applyNumberFormat="1" applyFont="1" applyFill="1" applyBorder="1" applyAlignment="1" applyProtection="1">
      <alignment/>
      <protection/>
    </xf>
    <xf numFmtId="4" fontId="1" fillId="0" borderId="49" xfId="52" applyNumberFormat="1" applyFont="1" applyFill="1" applyBorder="1" applyAlignment="1" applyProtection="1">
      <alignment horizontal="right"/>
      <protection/>
    </xf>
    <xf numFmtId="4" fontId="1" fillId="0" borderId="39" xfId="0" applyNumberFormat="1" applyFont="1" applyFill="1" applyBorder="1" applyAlignment="1" applyProtection="1">
      <alignment/>
      <protection/>
    </xf>
    <xf numFmtId="4" fontId="1" fillId="0" borderId="82" xfId="0" applyNumberFormat="1" applyFont="1" applyFill="1" applyBorder="1" applyAlignment="1" applyProtection="1">
      <alignment/>
      <protection/>
    </xf>
    <xf numFmtId="4" fontId="1" fillId="20" borderId="57" xfId="52" applyNumberFormat="1" applyFont="1" applyFill="1" applyBorder="1" applyAlignment="1" applyProtection="1">
      <alignment horizontal="right"/>
      <protection/>
    </xf>
    <xf numFmtId="4" fontId="1" fillId="0" borderId="62" xfId="52" applyNumberFormat="1" applyFont="1" applyFill="1" applyBorder="1" applyAlignment="1" applyProtection="1">
      <alignment horizontal="right"/>
      <protection/>
    </xf>
    <xf numFmtId="4" fontId="1" fillId="0" borderId="23" xfId="52" applyNumberFormat="1" applyFont="1" applyFill="1" applyBorder="1" applyAlignment="1" applyProtection="1">
      <alignment horizontal="right"/>
      <protection/>
    </xf>
    <xf numFmtId="4" fontId="28" fillId="0" borderId="23" xfId="52" applyNumberFormat="1" applyFont="1" applyFill="1" applyBorder="1" applyProtection="1">
      <alignment/>
      <protection/>
    </xf>
    <xf numFmtId="4" fontId="2" fillId="0" borderId="23" xfId="52" applyNumberFormat="1" applyBorder="1" applyAlignment="1" applyProtection="1">
      <alignment horizontal="right"/>
      <protection/>
    </xf>
    <xf numFmtId="4" fontId="1" fillId="0" borderId="84" xfId="52" applyNumberFormat="1" applyFont="1" applyFill="1" applyBorder="1" applyAlignment="1" applyProtection="1">
      <alignment horizontal="right"/>
      <protection/>
    </xf>
    <xf numFmtId="4" fontId="4" fillId="0" borderId="38" xfId="52" applyNumberFormat="1" applyFont="1" applyFill="1" applyBorder="1" applyProtection="1">
      <alignment/>
      <protection/>
    </xf>
    <xf numFmtId="4" fontId="1" fillId="0" borderId="39" xfId="52" applyNumberFormat="1" applyFont="1" applyBorder="1" applyAlignment="1" applyProtection="1">
      <alignment horizontal="right"/>
      <protection/>
    </xf>
    <xf numFmtId="4" fontId="1" fillId="0" borderId="44" xfId="52" applyNumberFormat="1" applyFont="1" applyBorder="1" applyAlignment="1" applyProtection="1">
      <alignment horizontal="right"/>
      <protection/>
    </xf>
    <xf numFmtId="0" fontId="1" fillId="0" borderId="39" xfId="53" applyFont="1" applyBorder="1" applyAlignment="1" applyProtection="1">
      <alignment horizontal="left" vertical="top" wrapText="1"/>
      <protection/>
    </xf>
    <xf numFmtId="4" fontId="1" fillId="0" borderId="36" xfId="52" applyNumberFormat="1" applyFont="1" applyBorder="1" applyAlignment="1" applyProtection="1">
      <alignment horizontal="right"/>
      <protection/>
    </xf>
    <xf numFmtId="4" fontId="4" fillId="0" borderId="85" xfId="52" applyNumberFormat="1" applyFont="1" applyFill="1" applyBorder="1" applyProtection="1">
      <alignment/>
      <protection/>
    </xf>
    <xf numFmtId="4" fontId="1" fillId="0" borderId="0" xfId="52" applyNumberFormat="1" applyFont="1" applyAlignment="1" applyProtection="1">
      <alignment horizontal="right"/>
      <protection/>
    </xf>
    <xf numFmtId="4" fontId="1" fillId="0" borderId="0" xfId="0" applyNumberFormat="1" applyFont="1" applyAlignment="1" applyProtection="1">
      <alignment/>
      <protection/>
    </xf>
    <xf numFmtId="9" fontId="1" fillId="0" borderId="21" xfId="0" applyNumberFormat="1" applyFont="1" applyFill="1" applyBorder="1" applyAlignment="1">
      <alignment horizontal="left" vertical="top" wrapText="1"/>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uro" xfId="42"/>
    <cellStyle name="Explanatory Text" xfId="43"/>
    <cellStyle name="Good" xfId="44"/>
    <cellStyle name="Heading 1" xfId="45"/>
    <cellStyle name="Heading 2" xfId="46"/>
    <cellStyle name="Heading 3" xfId="47"/>
    <cellStyle name="Heading 4" xfId="48"/>
    <cellStyle name="Hyperlink" xfId="49"/>
    <cellStyle name="Input" xfId="50"/>
    <cellStyle name="Linked Cell" xfId="51"/>
    <cellStyle name="Navadno_POPIS DEL-DORNBERK-1.faza-razpis" xfId="52"/>
    <cellStyle name="Navadno_POPIS-KANALIZACIJA-popravljen-brezcen" xfId="53"/>
    <cellStyle name="Navadno_POPIS-vodovod-popravljen-brezcen" xfId="54"/>
    <cellStyle name="Neutral" xfId="55"/>
    <cellStyle name="Normal 10" xfId="56"/>
    <cellStyle name="Normal 6" xfId="57"/>
    <cellStyle name="Normal 7" xfId="58"/>
    <cellStyle name="normal1" xfId="59"/>
    <cellStyle name="Note" xfId="60"/>
    <cellStyle name="Followed Hyperlink" xfId="61"/>
    <cellStyle name="Percent" xfId="62"/>
    <cellStyle name="Output" xfId="63"/>
    <cellStyle name="Slog 1" xfId="64"/>
    <cellStyle name="Title" xfId="65"/>
    <cellStyle name="Total" xfId="66"/>
    <cellStyle name="Currency" xfId="67"/>
    <cellStyle name="Currency [0]" xfId="68"/>
    <cellStyle name="Comma" xfId="69"/>
    <cellStyle name="Comma [0]"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B1:F23"/>
  <sheetViews>
    <sheetView tabSelected="1" view="pageBreakPreview" zoomScaleSheetLayoutView="100" zoomScalePageLayoutView="0" workbookViewId="0" topLeftCell="A1">
      <selection activeCell="C2" sqref="C2"/>
    </sheetView>
  </sheetViews>
  <sheetFormatPr defaultColWidth="8.796875" defaultRowHeight="15"/>
  <cols>
    <col min="1" max="1" width="3.5" style="2" customWidth="1"/>
    <col min="2" max="2" width="5.09765625" style="1" customWidth="1"/>
    <col min="3" max="3" width="31.8984375" style="2" customWidth="1"/>
    <col min="4" max="4" width="17.09765625" style="2" customWidth="1"/>
    <col min="5" max="5" width="9.19921875" style="2" customWidth="1"/>
    <col min="6" max="6" width="15.8984375" style="4" customWidth="1"/>
    <col min="7" max="16384" width="9" style="2" customWidth="1"/>
  </cols>
  <sheetData>
    <row r="1" spans="2:6" ht="12.75">
      <c r="B1" s="5"/>
      <c r="C1" s="6"/>
      <c r="D1" s="7"/>
      <c r="E1" s="8"/>
      <c r="F1" s="8"/>
    </row>
    <row r="2" spans="2:6" ht="12.75">
      <c r="B2" s="9"/>
      <c r="C2" s="10" t="s">
        <v>759</v>
      </c>
      <c r="D2" s="12"/>
      <c r="E2" s="13"/>
      <c r="F2" s="14"/>
    </row>
    <row r="3" spans="2:6" ht="12.75">
      <c r="B3" s="9"/>
      <c r="C3" s="15"/>
      <c r="D3" s="12"/>
      <c r="E3" s="13"/>
      <c r="F3" s="14"/>
    </row>
    <row r="4" spans="2:6" ht="13.5" thickBot="1">
      <c r="B4" s="5"/>
      <c r="C4" s="6"/>
      <c r="D4" s="7"/>
      <c r="E4" s="8"/>
      <c r="F4" s="8"/>
    </row>
    <row r="5" spans="2:6" ht="12.75">
      <c r="B5" s="16"/>
      <c r="C5" s="369" t="s">
        <v>527</v>
      </c>
      <c r="D5" s="19" t="s">
        <v>199</v>
      </c>
      <c r="E5" s="19" t="s">
        <v>528</v>
      </c>
      <c r="F5" s="19" t="s">
        <v>529</v>
      </c>
    </row>
    <row r="6" spans="2:6" ht="12.75">
      <c r="B6" s="376"/>
      <c r="C6" s="370" t="s">
        <v>742</v>
      </c>
      <c r="D6" s="368"/>
      <c r="E6" s="368"/>
      <c r="F6" s="368"/>
    </row>
    <row r="7" spans="2:6" ht="25.5">
      <c r="B7" s="102" t="s">
        <v>727</v>
      </c>
      <c r="C7" s="20" t="s">
        <v>432</v>
      </c>
      <c r="D7" s="22">
        <f>'1. Fekalna'!F12</f>
        <v>0</v>
      </c>
      <c r="E7" s="21">
        <f>D7*0.2</f>
        <v>0</v>
      </c>
      <c r="F7" s="21">
        <f>D7+E7</f>
        <v>0</v>
      </c>
    </row>
    <row r="8" spans="2:6" ht="12.75">
      <c r="B8" s="102" t="s">
        <v>726</v>
      </c>
      <c r="C8" s="20" t="s">
        <v>530</v>
      </c>
      <c r="D8" s="22">
        <f>'2. Vodovod'!F12</f>
        <v>0</v>
      </c>
      <c r="E8" s="21">
        <f aca="true" t="shared" si="0" ref="E8:E17">D8*0.2</f>
        <v>0</v>
      </c>
      <c r="F8" s="21">
        <f aca="true" t="shared" si="1" ref="F8:F17">D8+E8</f>
        <v>0</v>
      </c>
    </row>
    <row r="9" spans="2:6" ht="12.75">
      <c r="B9" s="102" t="s">
        <v>754</v>
      </c>
      <c r="C9" s="20" t="s">
        <v>949</v>
      </c>
      <c r="D9" s="22">
        <f>'3.1 Cesta A'!G13</f>
        <v>0</v>
      </c>
      <c r="E9" s="21">
        <f t="shared" si="0"/>
        <v>0</v>
      </c>
      <c r="F9" s="21">
        <f t="shared" si="1"/>
        <v>0</v>
      </c>
    </row>
    <row r="10" spans="2:6" ht="12.75">
      <c r="B10" s="102" t="s">
        <v>756</v>
      </c>
      <c r="C10" s="20" t="s">
        <v>950</v>
      </c>
      <c r="D10" s="22">
        <f>'3.2 Cesta B'!G12</f>
        <v>0</v>
      </c>
      <c r="E10" s="21">
        <f t="shared" si="0"/>
        <v>0</v>
      </c>
      <c r="F10" s="21">
        <f t="shared" si="1"/>
        <v>0</v>
      </c>
    </row>
    <row r="11" spans="2:6" ht="12.75">
      <c r="B11" s="102" t="s">
        <v>758</v>
      </c>
      <c r="C11" s="20" t="s">
        <v>951</v>
      </c>
      <c r="D11" s="22">
        <f>'3.3 Cesta C'!G12</f>
        <v>0</v>
      </c>
      <c r="E11" s="21">
        <f t="shared" si="0"/>
        <v>0</v>
      </c>
      <c r="F11" s="21">
        <f t="shared" si="1"/>
        <v>0</v>
      </c>
    </row>
    <row r="12" spans="2:6" ht="12.75">
      <c r="B12" s="102" t="s">
        <v>92</v>
      </c>
      <c r="C12" s="20" t="s">
        <v>952</v>
      </c>
      <c r="D12" s="22">
        <f>'3.4 Cesta D'!G12</f>
        <v>0</v>
      </c>
      <c r="E12" s="21">
        <f t="shared" si="0"/>
        <v>0</v>
      </c>
      <c r="F12" s="21">
        <f t="shared" si="1"/>
        <v>0</v>
      </c>
    </row>
    <row r="13" spans="2:6" ht="12.75">
      <c r="B13" s="102" t="s">
        <v>127</v>
      </c>
      <c r="C13" s="20" t="s">
        <v>629</v>
      </c>
      <c r="D13" s="22">
        <f>'3.5 Cesta D1 in D2'!G12</f>
        <v>0</v>
      </c>
      <c r="E13" s="21">
        <f t="shared" si="0"/>
        <v>0</v>
      </c>
      <c r="F13" s="21">
        <f t="shared" si="1"/>
        <v>0</v>
      </c>
    </row>
    <row r="14" spans="2:6" ht="12.75">
      <c r="B14" s="102" t="s">
        <v>802</v>
      </c>
      <c r="C14" s="20" t="s">
        <v>953</v>
      </c>
      <c r="D14" s="22">
        <f>'3.6 Cesta E'!G12</f>
        <v>0</v>
      </c>
      <c r="E14" s="21">
        <f t="shared" si="0"/>
        <v>0</v>
      </c>
      <c r="F14" s="21">
        <f t="shared" si="1"/>
        <v>0</v>
      </c>
    </row>
    <row r="15" spans="2:6" ht="12.75">
      <c r="B15" s="102" t="s">
        <v>630</v>
      </c>
      <c r="C15" s="20" t="s">
        <v>954</v>
      </c>
      <c r="D15" s="22">
        <f>'3.7 Cesta F'!G12</f>
        <v>0</v>
      </c>
      <c r="E15" s="21">
        <f t="shared" si="0"/>
        <v>0</v>
      </c>
      <c r="F15" s="21">
        <f t="shared" si="1"/>
        <v>0</v>
      </c>
    </row>
    <row r="16" spans="2:6" ht="12.75">
      <c r="B16" s="411"/>
      <c r="C16" s="412"/>
      <c r="D16" s="413"/>
      <c r="E16" s="21"/>
      <c r="F16" s="21"/>
    </row>
    <row r="17" spans="2:6" ht="12.75">
      <c r="B17" s="411"/>
      <c r="C17" s="412" t="s">
        <v>238</v>
      </c>
      <c r="D17" s="413">
        <f>SUM(D7:D15)*0.05</f>
        <v>0</v>
      </c>
      <c r="E17" s="21">
        <f t="shared" si="0"/>
        <v>0</v>
      </c>
      <c r="F17" s="21">
        <f t="shared" si="1"/>
        <v>0</v>
      </c>
    </row>
    <row r="18" spans="2:6" ht="13.5" thickBot="1">
      <c r="B18" s="377"/>
      <c r="C18" s="707"/>
      <c r="D18" s="378"/>
      <c r="E18" s="379"/>
      <c r="F18" s="379"/>
    </row>
    <row r="19" spans="2:6" ht="14.25" thickBot="1" thickTop="1">
      <c r="B19" s="26"/>
      <c r="C19" s="27" t="s">
        <v>198</v>
      </c>
      <c r="D19" s="28">
        <f>SUM(D7:D17)</f>
        <v>0</v>
      </c>
      <c r="E19" s="28">
        <f>SUM(E7:E17)</f>
        <v>0</v>
      </c>
      <c r="F19" s="89">
        <f>SUM(F7:F17)</f>
        <v>0</v>
      </c>
    </row>
    <row r="20" spans="2:6" ht="12.75">
      <c r="B20" s="5"/>
      <c r="C20" s="6"/>
      <c r="D20" s="7"/>
      <c r="E20" s="8"/>
      <c r="F20" s="8"/>
    </row>
    <row r="21" spans="2:6" ht="12.75">
      <c r="B21" s="5"/>
      <c r="C21" s="6"/>
      <c r="D21" s="7"/>
      <c r="E21" s="8"/>
      <c r="F21" s="8"/>
    </row>
    <row r="22" spans="2:6" ht="12.75">
      <c r="B22" s="5"/>
      <c r="C22" s="6"/>
      <c r="D22" s="7"/>
      <c r="E22" s="8"/>
      <c r="F22" s="8"/>
    </row>
    <row r="23" spans="2:6" ht="12.75">
      <c r="B23" s="5"/>
      <c r="C23" s="6"/>
      <c r="D23" s="7"/>
      <c r="E23" s="8"/>
      <c r="F23" s="8"/>
    </row>
    <row r="182" ht="28.5" customHeight="1"/>
  </sheetData>
  <sheetProtection password="CA93" sheet="1" scenarios="1" selectLockedCells="1"/>
  <printOptions/>
  <pageMargins left="0.5905511811023623" right="0.75" top="0.984251968503937" bottom="0.984251968503937" header="0.4330708661417323" footer="0.4330708661417323"/>
  <pageSetup horizontalDpi="300" verticalDpi="300" orientation="portrait" paperSize="9" scale="99" r:id="rId1"/>
  <rowBreaks count="7" manualBreakCount="7">
    <brk id="39" max="255" man="1"/>
    <brk id="59" max="255" man="1"/>
    <brk id="80" max="255" man="1"/>
    <brk id="103" max="255" man="1"/>
    <brk id="135" max="255" man="1"/>
    <brk id="148" max="255" man="1"/>
    <brk id="181" max="255" man="1"/>
  </rowBreaks>
</worksheet>
</file>

<file path=xl/worksheets/sheet10.xml><?xml version="1.0" encoding="utf-8"?>
<worksheet xmlns="http://schemas.openxmlformats.org/spreadsheetml/2006/main" xmlns:r="http://schemas.openxmlformats.org/officeDocument/2006/relationships">
  <sheetPr>
    <tabColor indexed="43"/>
  </sheetPr>
  <dimension ref="B1:O145"/>
  <sheetViews>
    <sheetView view="pageBreakPreview" zoomScaleSheetLayoutView="100" workbookViewId="0" topLeftCell="A1">
      <selection activeCell="F32" sqref="F32"/>
    </sheetView>
  </sheetViews>
  <sheetFormatPr defaultColWidth="8.796875" defaultRowHeight="15"/>
  <cols>
    <col min="1" max="1" width="7.19921875" style="2" customWidth="1"/>
    <col min="2" max="2" width="7" style="107" customWidth="1"/>
    <col min="3" max="3" width="45.59765625" style="2" customWidth="1"/>
    <col min="4" max="4" width="8.69921875" style="3" customWidth="1"/>
    <col min="5" max="5" width="8.8984375" style="2" customWidth="1"/>
    <col min="6" max="6" width="9.69921875" style="408" customWidth="1"/>
    <col min="7" max="7" width="11.19921875" style="75" customWidth="1"/>
    <col min="8" max="16384" width="9" style="2" customWidth="1"/>
  </cols>
  <sheetData>
    <row r="1" spans="2:7" ht="12.75">
      <c r="B1" s="316"/>
      <c r="C1" s="132"/>
      <c r="D1" s="317"/>
      <c r="E1" s="318"/>
      <c r="F1" s="389"/>
      <c r="G1" s="134"/>
    </row>
    <row r="2" spans="2:7" ht="12.75">
      <c r="B2" s="319"/>
      <c r="C2" s="10" t="s">
        <v>759</v>
      </c>
      <c r="D2" s="11"/>
      <c r="E2" s="12"/>
      <c r="F2" s="390"/>
      <c r="G2" s="320"/>
    </row>
    <row r="3" spans="2:7" ht="12.75">
      <c r="B3" s="321" t="s">
        <v>630</v>
      </c>
      <c r="C3" s="130" t="s">
        <v>800</v>
      </c>
      <c r="D3" s="11"/>
      <c r="E3" s="12"/>
      <c r="F3" s="390"/>
      <c r="G3" s="320"/>
    </row>
    <row r="4" spans="2:7" ht="13.5" thickBot="1">
      <c r="B4" s="322"/>
      <c r="C4" s="140"/>
      <c r="D4" s="323"/>
      <c r="E4" s="128"/>
      <c r="F4" s="391"/>
      <c r="G4" s="142"/>
    </row>
    <row r="5" spans="2:7" ht="12.75">
      <c r="B5" s="324"/>
      <c r="C5" s="17" t="s">
        <v>527</v>
      </c>
      <c r="D5" s="18"/>
      <c r="E5" s="29"/>
      <c r="F5" s="392"/>
      <c r="G5" s="152" t="s">
        <v>930</v>
      </c>
    </row>
    <row r="6" spans="2:7" ht="12.75">
      <c r="B6" s="145" t="s">
        <v>638</v>
      </c>
      <c r="C6" s="20" t="s">
        <v>737</v>
      </c>
      <c r="D6" s="21"/>
      <c r="E6" s="30"/>
      <c r="F6" s="393"/>
      <c r="G6" s="146">
        <f>+G31</f>
        <v>0</v>
      </c>
    </row>
    <row r="7" spans="2:7" ht="12.75">
      <c r="B7" s="145" t="s">
        <v>639</v>
      </c>
      <c r="C7" s="20" t="s">
        <v>436</v>
      </c>
      <c r="D7" s="21"/>
      <c r="E7" s="30"/>
      <c r="F7" s="393"/>
      <c r="G7" s="146">
        <f>+G48</f>
        <v>0</v>
      </c>
    </row>
    <row r="8" spans="2:7" ht="12.75">
      <c r="B8" s="145" t="s">
        <v>640</v>
      </c>
      <c r="C8" s="20" t="s">
        <v>435</v>
      </c>
      <c r="D8" s="21"/>
      <c r="E8" s="30"/>
      <c r="F8" s="393"/>
      <c r="G8" s="146">
        <f>+G71</f>
        <v>0</v>
      </c>
    </row>
    <row r="9" spans="2:7" ht="12.75">
      <c r="B9" s="145" t="s">
        <v>641</v>
      </c>
      <c r="C9" s="20" t="s">
        <v>434</v>
      </c>
      <c r="D9" s="21"/>
      <c r="E9" s="30"/>
      <c r="F9" s="393"/>
      <c r="G9" s="146">
        <f>+G110</f>
        <v>0</v>
      </c>
    </row>
    <row r="10" spans="2:7" ht="12.75">
      <c r="B10" s="145" t="s">
        <v>642</v>
      </c>
      <c r="C10" s="20" t="s">
        <v>536</v>
      </c>
      <c r="D10" s="23"/>
      <c r="E10" s="30"/>
      <c r="F10" s="393"/>
      <c r="G10" s="146">
        <f>G119</f>
        <v>0</v>
      </c>
    </row>
    <row r="11" spans="2:7" ht="13.5" thickBot="1">
      <c r="B11" s="165"/>
      <c r="C11" s="24"/>
      <c r="D11" s="25"/>
      <c r="E11" s="31"/>
      <c r="F11" s="394"/>
      <c r="G11" s="149"/>
    </row>
    <row r="12" spans="2:7" ht="14.25" thickBot="1" thickTop="1">
      <c r="B12" s="325"/>
      <c r="C12" s="27" t="s">
        <v>531</v>
      </c>
      <c r="D12" s="32">
        <v>0.2</v>
      </c>
      <c r="E12" s="33"/>
      <c r="F12" s="395"/>
      <c r="G12" s="151">
        <f>SUM(G6:G11)</f>
        <v>0</v>
      </c>
    </row>
    <row r="13" spans="2:7" ht="12.75">
      <c r="B13" s="322"/>
      <c r="C13" s="140"/>
      <c r="D13" s="323"/>
      <c r="E13" s="128"/>
      <c r="F13" s="391"/>
      <c r="G13" s="142"/>
    </row>
    <row r="14" spans="2:7" ht="12.75">
      <c r="B14" s="322"/>
      <c r="C14" s="140" t="s">
        <v>929</v>
      </c>
      <c r="D14" s="323"/>
      <c r="E14" s="128"/>
      <c r="F14" s="391"/>
      <c r="G14" s="142"/>
    </row>
    <row r="15" spans="2:7" ht="12.75">
      <c r="B15" s="322"/>
      <c r="C15" s="140"/>
      <c r="D15" s="323"/>
      <c r="E15" s="128"/>
      <c r="F15" s="391"/>
      <c r="G15" s="142"/>
    </row>
    <row r="16" spans="2:7" ht="62.25" customHeight="1">
      <c r="B16" s="322"/>
      <c r="C16" s="197" t="s">
        <v>778</v>
      </c>
      <c r="D16" s="323"/>
      <c r="E16" s="128"/>
      <c r="F16" s="391"/>
      <c r="G16" s="142"/>
    </row>
    <row r="17" spans="2:7" ht="13.5" thickBot="1">
      <c r="B17" s="322"/>
      <c r="C17" s="140"/>
      <c r="D17" s="323"/>
      <c r="E17" s="128"/>
      <c r="F17" s="391"/>
      <c r="G17" s="142"/>
    </row>
    <row r="18" spans="2:7" s="37" customFormat="1" ht="12.75">
      <c r="B18" s="326" t="s">
        <v>537</v>
      </c>
      <c r="C18" s="34" t="s">
        <v>538</v>
      </c>
      <c r="D18" s="35" t="s">
        <v>539</v>
      </c>
      <c r="E18" s="36" t="s">
        <v>540</v>
      </c>
      <c r="F18" s="396" t="s">
        <v>541</v>
      </c>
      <c r="G18" s="152" t="s">
        <v>930</v>
      </c>
    </row>
    <row r="19" spans="2:7" s="39" customFormat="1" ht="12.75">
      <c r="B19" s="327"/>
      <c r="C19" s="38" t="s">
        <v>800</v>
      </c>
      <c r="D19" s="92"/>
      <c r="E19" s="38"/>
      <c r="F19" s="397"/>
      <c r="G19" s="153"/>
    </row>
    <row r="20" spans="2:7" ht="12.75">
      <c r="B20" s="328"/>
      <c r="C20" s="40"/>
      <c r="D20" s="41"/>
      <c r="E20" s="42"/>
      <c r="F20" s="73"/>
      <c r="G20" s="154"/>
    </row>
    <row r="21" spans="2:7" ht="12.75">
      <c r="B21" s="341" t="s">
        <v>638</v>
      </c>
      <c r="C21" s="342" t="s">
        <v>11</v>
      </c>
      <c r="D21" s="343"/>
      <c r="E21" s="344"/>
      <c r="F21" s="398"/>
      <c r="G21" s="345"/>
    </row>
    <row r="22" spans="2:7" ht="12.75">
      <c r="B22" s="155"/>
      <c r="C22" s="43"/>
      <c r="D22" s="93"/>
      <c r="E22" s="44"/>
      <c r="F22" s="399"/>
      <c r="G22" s="156"/>
    </row>
    <row r="23" spans="2:7" ht="12.75">
      <c r="B23" s="157" t="s">
        <v>643</v>
      </c>
      <c r="C23" s="45" t="s">
        <v>439</v>
      </c>
      <c r="D23" s="56">
        <v>206</v>
      </c>
      <c r="E23" s="47" t="s">
        <v>440</v>
      </c>
      <c r="F23" s="48"/>
      <c r="G23" s="163">
        <f>D23*F23</f>
        <v>0</v>
      </c>
    </row>
    <row r="24" spans="2:7" ht="12.75">
      <c r="B24" s="157"/>
      <c r="C24" s="45"/>
      <c r="D24" s="56"/>
      <c r="E24" s="47"/>
      <c r="F24" s="48"/>
      <c r="G24" s="163"/>
    </row>
    <row r="25" spans="2:7" ht="12.75">
      <c r="B25" s="157" t="s">
        <v>644</v>
      </c>
      <c r="C25" s="45" t="s">
        <v>441</v>
      </c>
      <c r="D25" s="56">
        <v>11</v>
      </c>
      <c r="E25" s="47" t="s">
        <v>442</v>
      </c>
      <c r="F25" s="48"/>
      <c r="G25" s="163">
        <f>D25*F25</f>
        <v>0</v>
      </c>
    </row>
    <row r="26" spans="2:7" ht="12.75">
      <c r="B26" s="157"/>
      <c r="C26" s="45"/>
      <c r="D26" s="56"/>
      <c r="E26" s="47"/>
      <c r="F26" s="48"/>
      <c r="G26" s="163"/>
    </row>
    <row r="27" spans="2:7" ht="12.75">
      <c r="B27" s="157" t="s">
        <v>645</v>
      </c>
      <c r="C27" s="45" t="s">
        <v>443</v>
      </c>
      <c r="D27" s="56">
        <v>3</v>
      </c>
      <c r="E27" s="47" t="s">
        <v>440</v>
      </c>
      <c r="F27" s="48"/>
      <c r="G27" s="163">
        <f>D27*F27</f>
        <v>0</v>
      </c>
    </row>
    <row r="28" spans="2:7" ht="12.75">
      <c r="B28" s="157"/>
      <c r="C28" s="45"/>
      <c r="D28" s="56"/>
      <c r="E28" s="47"/>
      <c r="F28" s="48"/>
      <c r="G28" s="163"/>
    </row>
    <row r="29" spans="2:7" ht="25.5">
      <c r="B29" s="157" t="s">
        <v>646</v>
      </c>
      <c r="C29" s="45" t="s">
        <v>936</v>
      </c>
      <c r="D29" s="56">
        <v>554</v>
      </c>
      <c r="E29" s="47" t="s">
        <v>444</v>
      </c>
      <c r="F29" s="48"/>
      <c r="G29" s="163">
        <f>D29*F29</f>
        <v>0</v>
      </c>
    </row>
    <row r="30" spans="2:7" ht="13.5" thickBot="1">
      <c r="B30" s="157"/>
      <c r="C30" s="45"/>
      <c r="D30" s="46"/>
      <c r="E30" s="47"/>
      <c r="F30" s="48"/>
      <c r="G30" s="158"/>
    </row>
    <row r="31" spans="2:7" ht="14.25" thickBot="1" thickTop="1">
      <c r="B31" s="159"/>
      <c r="C31" s="77" t="s">
        <v>297</v>
      </c>
      <c r="D31" s="94"/>
      <c r="E31" s="78"/>
      <c r="F31" s="400"/>
      <c r="G31" s="160">
        <f>SUM(G23:G30)</f>
        <v>0</v>
      </c>
    </row>
    <row r="32" spans="2:7" ht="12.75">
      <c r="B32" s="155"/>
      <c r="C32" s="52"/>
      <c r="D32" s="93"/>
      <c r="E32" s="53"/>
      <c r="F32" s="401"/>
      <c r="G32" s="156"/>
    </row>
    <row r="33" spans="2:7" ht="13.5" thickBot="1">
      <c r="B33" s="161"/>
      <c r="C33" s="54"/>
      <c r="D33" s="91"/>
      <c r="E33" s="55"/>
      <c r="F33" s="402"/>
      <c r="G33" s="162"/>
    </row>
    <row r="34" spans="2:7" ht="13.5" thickBot="1">
      <c r="B34" s="335" t="s">
        <v>639</v>
      </c>
      <c r="C34" s="336" t="s">
        <v>533</v>
      </c>
      <c r="D34" s="337"/>
      <c r="E34" s="338"/>
      <c r="F34" s="339"/>
      <c r="G34" s="340"/>
    </row>
    <row r="35" spans="2:7" ht="12.75">
      <c r="B35" s="155"/>
      <c r="C35" s="52"/>
      <c r="D35" s="93"/>
      <c r="E35" s="53"/>
      <c r="F35" s="76"/>
      <c r="G35" s="329"/>
    </row>
    <row r="36" spans="2:7" ht="38.25">
      <c r="B36" s="157" t="s">
        <v>647</v>
      </c>
      <c r="C36" s="45" t="s">
        <v>269</v>
      </c>
      <c r="D36" s="56">
        <v>438.47</v>
      </c>
      <c r="E36" s="47" t="s">
        <v>444</v>
      </c>
      <c r="F36" s="48"/>
      <c r="G36" s="163">
        <f>D36*F36</f>
        <v>0</v>
      </c>
    </row>
    <row r="37" spans="2:7" ht="12.75">
      <c r="B37" s="157"/>
      <c r="C37" s="45"/>
      <c r="D37" s="56"/>
      <c r="E37" s="47"/>
      <c r="F37" s="48"/>
      <c r="G37" s="163"/>
    </row>
    <row r="38" spans="2:7" ht="51">
      <c r="B38" s="157" t="s">
        <v>648</v>
      </c>
      <c r="C38" s="45" t="s">
        <v>270</v>
      </c>
      <c r="D38" s="56">
        <v>14.29</v>
      </c>
      <c r="E38" s="47" t="s">
        <v>271</v>
      </c>
      <c r="F38" s="48"/>
      <c r="G38" s="163">
        <f aca="true" t="shared" si="0" ref="G38:G46">D38*F38</f>
        <v>0</v>
      </c>
    </row>
    <row r="39" spans="2:7" ht="12.75">
      <c r="B39" s="157"/>
      <c r="C39" s="45"/>
      <c r="D39" s="56"/>
      <c r="E39" s="47"/>
      <c r="F39" s="48"/>
      <c r="G39" s="163"/>
    </row>
    <row r="40" spans="2:7" ht="38.25">
      <c r="B40" s="157" t="s">
        <v>649</v>
      </c>
      <c r="C40" s="45" t="s">
        <v>272</v>
      </c>
      <c r="D40" s="56">
        <v>60</v>
      </c>
      <c r="E40" s="47" t="s">
        <v>271</v>
      </c>
      <c r="F40" s="48"/>
      <c r="G40" s="163">
        <f t="shared" si="0"/>
        <v>0</v>
      </c>
    </row>
    <row r="41" spans="2:7" ht="12.75">
      <c r="B41" s="157"/>
      <c r="C41" s="45"/>
      <c r="D41" s="56"/>
      <c r="E41" s="47"/>
      <c r="F41" s="48"/>
      <c r="G41" s="163"/>
    </row>
    <row r="42" spans="2:7" ht="12.75">
      <c r="B42" s="157" t="s">
        <v>650</v>
      </c>
      <c r="C42" s="45" t="s">
        <v>963</v>
      </c>
      <c r="D42" s="56">
        <v>847.9</v>
      </c>
      <c r="E42" s="47" t="s">
        <v>444</v>
      </c>
      <c r="F42" s="48"/>
      <c r="G42" s="163">
        <f t="shared" si="0"/>
        <v>0</v>
      </c>
    </row>
    <row r="43" spans="2:7" ht="12.75">
      <c r="B43" s="157"/>
      <c r="C43" s="45"/>
      <c r="D43" s="56"/>
      <c r="E43" s="47"/>
      <c r="F43" s="48"/>
      <c r="G43" s="163"/>
    </row>
    <row r="44" spans="2:7" ht="25.5">
      <c r="B44" s="157" t="s">
        <v>651</v>
      </c>
      <c r="C44" s="45" t="s">
        <v>615</v>
      </c>
      <c r="D44" s="56">
        <v>216</v>
      </c>
      <c r="E44" s="47" t="s">
        <v>444</v>
      </c>
      <c r="F44" s="48"/>
      <c r="G44" s="163">
        <f t="shared" si="0"/>
        <v>0</v>
      </c>
    </row>
    <row r="45" spans="2:7" ht="12.75">
      <c r="B45" s="157"/>
      <c r="C45" s="45"/>
      <c r="D45" s="56"/>
      <c r="E45" s="47"/>
      <c r="F45" s="48"/>
      <c r="G45" s="163"/>
    </row>
    <row r="46" spans="2:7" ht="25.5">
      <c r="B46" s="157" t="s">
        <v>652</v>
      </c>
      <c r="C46" s="45" t="s">
        <v>273</v>
      </c>
      <c r="D46" s="56">
        <v>44.17</v>
      </c>
      <c r="E46" s="47" t="s">
        <v>271</v>
      </c>
      <c r="F46" s="48"/>
      <c r="G46" s="163">
        <f t="shared" si="0"/>
        <v>0</v>
      </c>
    </row>
    <row r="47" spans="2:15" ht="13.5" thickBot="1">
      <c r="B47" s="165"/>
      <c r="C47" s="57"/>
      <c r="D47" s="58"/>
      <c r="E47" s="31"/>
      <c r="F47" s="403"/>
      <c r="G47" s="166"/>
      <c r="J47" s="49"/>
      <c r="K47" s="49"/>
      <c r="L47" s="49"/>
      <c r="M47" s="49"/>
      <c r="N47" s="49"/>
      <c r="O47" s="49"/>
    </row>
    <row r="48" spans="2:15" ht="14.25" thickBot="1" thickTop="1">
      <c r="B48" s="167"/>
      <c r="C48" s="50" t="s">
        <v>600</v>
      </c>
      <c r="D48" s="95"/>
      <c r="E48" s="51"/>
      <c r="F48" s="79"/>
      <c r="G48" s="168">
        <f>SUM(G36:G47)</f>
        <v>0</v>
      </c>
      <c r="J48" s="49"/>
      <c r="K48" s="49"/>
      <c r="L48" s="49"/>
      <c r="M48" s="49"/>
      <c r="N48" s="49"/>
      <c r="O48" s="49"/>
    </row>
    <row r="49" spans="2:15" ht="12.75">
      <c r="B49" s="155"/>
      <c r="C49" s="52"/>
      <c r="D49" s="93"/>
      <c r="E49" s="44"/>
      <c r="F49" s="76"/>
      <c r="G49" s="156"/>
      <c r="J49" s="49"/>
      <c r="K49" s="49"/>
      <c r="L49" s="49"/>
      <c r="M49" s="49"/>
      <c r="N49" s="49"/>
      <c r="O49" s="49"/>
    </row>
    <row r="50" spans="2:15" ht="13.5" thickBot="1">
      <c r="B50" s="169"/>
      <c r="C50" s="59"/>
      <c r="D50" s="60"/>
      <c r="E50" s="61"/>
      <c r="F50" s="81"/>
      <c r="G50" s="170"/>
      <c r="J50" s="49"/>
      <c r="K50" s="49"/>
      <c r="L50" s="49"/>
      <c r="M50" s="49"/>
      <c r="N50" s="49"/>
      <c r="O50" s="49"/>
    </row>
    <row r="51" spans="2:15" ht="13.5" thickBot="1">
      <c r="B51" s="346" t="s">
        <v>640</v>
      </c>
      <c r="C51" s="347" t="s">
        <v>279</v>
      </c>
      <c r="D51" s="348"/>
      <c r="E51" s="349"/>
      <c r="F51" s="350"/>
      <c r="G51" s="351"/>
      <c r="J51" s="49"/>
      <c r="K51" s="49"/>
      <c r="L51" s="49"/>
      <c r="M51" s="49"/>
      <c r="N51" s="49"/>
      <c r="O51" s="49"/>
    </row>
    <row r="52" spans="2:15" ht="12.75">
      <c r="B52" s="171"/>
      <c r="C52" s="63"/>
      <c r="D52" s="97"/>
      <c r="E52" s="64"/>
      <c r="F52" s="76"/>
      <c r="G52" s="172"/>
      <c r="J52" s="49"/>
      <c r="K52" s="49"/>
      <c r="L52" s="49"/>
      <c r="M52" s="49"/>
      <c r="N52" s="49"/>
      <c r="O52" s="49"/>
    </row>
    <row r="53" spans="2:15" ht="25.5">
      <c r="B53" s="157" t="s">
        <v>653</v>
      </c>
      <c r="C53" s="45" t="s">
        <v>280</v>
      </c>
      <c r="D53" s="56">
        <v>847.2</v>
      </c>
      <c r="E53" s="47" t="s">
        <v>444</v>
      </c>
      <c r="F53" s="48"/>
      <c r="G53" s="163">
        <f>D53*F53</f>
        <v>0</v>
      </c>
      <c r="J53" s="49"/>
      <c r="K53" s="49"/>
      <c r="L53" s="49"/>
      <c r="M53" s="49"/>
      <c r="N53" s="49"/>
      <c r="O53" s="49"/>
    </row>
    <row r="54" spans="2:15" ht="12.75">
      <c r="B54" s="157"/>
      <c r="C54" s="45"/>
      <c r="D54" s="56"/>
      <c r="E54" s="47"/>
      <c r="F54" s="48"/>
      <c r="G54" s="163"/>
      <c r="J54" s="49"/>
      <c r="K54" s="49"/>
      <c r="L54" s="49"/>
      <c r="M54" s="49"/>
      <c r="N54" s="49"/>
      <c r="O54" s="49"/>
    </row>
    <row r="55" spans="2:15" ht="38.25">
      <c r="B55" s="157" t="s">
        <v>654</v>
      </c>
      <c r="C55" s="45" t="s">
        <v>281</v>
      </c>
      <c r="D55" s="56">
        <v>74.29</v>
      </c>
      <c r="E55" s="47" t="s">
        <v>271</v>
      </c>
      <c r="F55" s="48"/>
      <c r="G55" s="163">
        <f aca="true" t="shared" si="1" ref="G55:G69">D55*F55</f>
        <v>0</v>
      </c>
      <c r="J55" s="49"/>
      <c r="K55" s="49"/>
      <c r="L55" s="49"/>
      <c r="M55" s="49"/>
      <c r="N55" s="49"/>
      <c r="O55" s="49"/>
    </row>
    <row r="56" spans="2:15" ht="12.75">
      <c r="B56" s="157"/>
      <c r="C56" s="45"/>
      <c r="D56" s="56"/>
      <c r="E56" s="47"/>
      <c r="F56" s="48"/>
      <c r="G56" s="163"/>
      <c r="J56" s="49"/>
      <c r="K56" s="49"/>
      <c r="L56" s="49"/>
      <c r="M56" s="49"/>
      <c r="N56" s="49"/>
      <c r="O56" s="49"/>
    </row>
    <row r="57" spans="2:15" ht="38.25">
      <c r="B57" s="157" t="s">
        <v>655</v>
      </c>
      <c r="C57" s="45" t="s">
        <v>286</v>
      </c>
      <c r="D57" s="56">
        <v>128.63</v>
      </c>
      <c r="E57" s="47" t="s">
        <v>271</v>
      </c>
      <c r="F57" s="48"/>
      <c r="G57" s="163">
        <f t="shared" si="1"/>
        <v>0</v>
      </c>
      <c r="J57" s="49"/>
      <c r="K57" s="49"/>
      <c r="L57" s="49"/>
      <c r="M57" s="49"/>
      <c r="N57" s="49"/>
      <c r="O57" s="49"/>
    </row>
    <row r="58" spans="2:15" ht="12.75">
      <c r="B58" s="157"/>
      <c r="C58" s="45"/>
      <c r="D58" s="56"/>
      <c r="E58" s="47"/>
      <c r="F58" s="48"/>
      <c r="G58" s="163"/>
      <c r="J58" s="49"/>
      <c r="K58" s="49"/>
      <c r="L58" s="49"/>
      <c r="M58" s="49"/>
      <c r="N58" s="49"/>
      <c r="O58" s="49"/>
    </row>
    <row r="59" spans="2:15" ht="25.5">
      <c r="B59" s="157" t="s">
        <v>656</v>
      </c>
      <c r="C59" s="45" t="s">
        <v>71</v>
      </c>
      <c r="D59" s="56">
        <v>649.12</v>
      </c>
      <c r="E59" s="47" t="s">
        <v>444</v>
      </c>
      <c r="F59" s="48"/>
      <c r="G59" s="163">
        <f t="shared" si="1"/>
        <v>0</v>
      </c>
      <c r="J59" s="49"/>
      <c r="K59" s="49"/>
      <c r="L59" s="49"/>
      <c r="M59" s="49"/>
      <c r="N59" s="49"/>
      <c r="O59" s="49"/>
    </row>
    <row r="60" spans="2:15" ht="12.75">
      <c r="B60" s="157"/>
      <c r="C60" s="45"/>
      <c r="D60" s="56"/>
      <c r="E60" s="47"/>
      <c r="F60" s="48"/>
      <c r="G60" s="163"/>
      <c r="J60" s="49"/>
      <c r="K60" s="49"/>
      <c r="L60" s="49"/>
      <c r="M60" s="49"/>
      <c r="N60" s="49"/>
      <c r="O60" s="49"/>
    </row>
    <row r="61" spans="2:15" ht="38.25">
      <c r="B61" s="157" t="s">
        <v>657</v>
      </c>
      <c r="C61" s="45" t="s">
        <v>401</v>
      </c>
      <c r="D61" s="56">
        <v>33.34</v>
      </c>
      <c r="E61" s="47" t="s">
        <v>444</v>
      </c>
      <c r="F61" s="48"/>
      <c r="G61" s="163">
        <f t="shared" si="1"/>
        <v>0</v>
      </c>
      <c r="J61" s="49"/>
      <c r="K61" s="49"/>
      <c r="L61" s="49"/>
      <c r="M61" s="49"/>
      <c r="N61" s="49"/>
      <c r="O61" s="49"/>
    </row>
    <row r="62" spans="2:15" ht="12.75">
      <c r="B62" s="157"/>
      <c r="C62" s="45"/>
      <c r="D62" s="56"/>
      <c r="E62" s="47"/>
      <c r="F62" s="48"/>
      <c r="G62" s="163"/>
      <c r="J62" s="49"/>
      <c r="K62" s="49"/>
      <c r="L62" s="49"/>
      <c r="M62" s="49"/>
      <c r="N62" s="49"/>
      <c r="O62" s="49"/>
    </row>
    <row r="63" spans="2:15" ht="25.5">
      <c r="B63" s="157" t="s">
        <v>658</v>
      </c>
      <c r="C63" s="45" t="s">
        <v>402</v>
      </c>
      <c r="D63" s="56">
        <v>28.2</v>
      </c>
      <c r="E63" s="47" t="s">
        <v>440</v>
      </c>
      <c r="F63" s="48"/>
      <c r="G63" s="163">
        <f t="shared" si="1"/>
        <v>0</v>
      </c>
      <c r="J63" s="49"/>
      <c r="K63" s="49"/>
      <c r="L63" s="49"/>
      <c r="M63" s="49"/>
      <c r="N63" s="49"/>
      <c r="O63" s="49"/>
    </row>
    <row r="64" spans="2:15" ht="12.75">
      <c r="B64" s="157"/>
      <c r="C64" s="45"/>
      <c r="D64" s="56"/>
      <c r="E64" s="47"/>
      <c r="F64" s="48"/>
      <c r="G64" s="163"/>
      <c r="J64" s="49"/>
      <c r="K64" s="49"/>
      <c r="L64" s="49"/>
      <c r="M64" s="49"/>
      <c r="N64" s="49"/>
      <c r="O64" s="49"/>
    </row>
    <row r="65" spans="2:15" ht="12.75">
      <c r="B65" s="157" t="s">
        <v>659</v>
      </c>
      <c r="C65" s="45" t="s">
        <v>957</v>
      </c>
      <c r="D65" s="56">
        <v>215.95</v>
      </c>
      <c r="E65" s="47" t="s">
        <v>440</v>
      </c>
      <c r="F65" s="48"/>
      <c r="G65" s="163">
        <f t="shared" si="1"/>
        <v>0</v>
      </c>
      <c r="J65" s="49"/>
      <c r="K65" s="49"/>
      <c r="L65" s="49"/>
      <c r="M65" s="49"/>
      <c r="N65" s="49"/>
      <c r="O65" s="49"/>
    </row>
    <row r="66" spans="2:15" ht="12.75">
      <c r="B66" s="157"/>
      <c r="C66" s="45"/>
      <c r="D66" s="56"/>
      <c r="E66" s="47"/>
      <c r="F66" s="48"/>
      <c r="G66" s="163"/>
      <c r="J66" s="49"/>
      <c r="K66" s="49"/>
      <c r="L66" s="49"/>
      <c r="M66" s="49"/>
      <c r="N66" s="49"/>
      <c r="O66" s="49"/>
    </row>
    <row r="67" spans="2:15" ht="25.5">
      <c r="B67" s="157" t="s">
        <v>660</v>
      </c>
      <c r="C67" s="45" t="s">
        <v>284</v>
      </c>
      <c r="D67" s="56">
        <v>190.3</v>
      </c>
      <c r="E67" s="47" t="s">
        <v>440</v>
      </c>
      <c r="F67" s="48"/>
      <c r="G67" s="163">
        <f t="shared" si="1"/>
        <v>0</v>
      </c>
      <c r="J67" s="49"/>
      <c r="K67" s="49"/>
      <c r="L67" s="49"/>
      <c r="M67" s="49"/>
      <c r="N67" s="49"/>
      <c r="O67" s="49"/>
    </row>
    <row r="68" spans="2:15" ht="12.75">
      <c r="B68" s="157"/>
      <c r="C68" s="45"/>
      <c r="D68" s="56"/>
      <c r="E68" s="47"/>
      <c r="F68" s="48"/>
      <c r="G68" s="163"/>
      <c r="J68" s="49"/>
      <c r="K68" s="49"/>
      <c r="L68" s="49"/>
      <c r="M68" s="49"/>
      <c r="N68" s="49"/>
      <c r="O68" s="49"/>
    </row>
    <row r="69" spans="2:15" ht="25.5">
      <c r="B69" s="157" t="s">
        <v>661</v>
      </c>
      <c r="C69" s="45" t="s">
        <v>211</v>
      </c>
      <c r="D69" s="56">
        <v>195.65</v>
      </c>
      <c r="E69" s="47" t="s">
        <v>440</v>
      </c>
      <c r="F69" s="48"/>
      <c r="G69" s="163">
        <f t="shared" si="1"/>
        <v>0</v>
      </c>
      <c r="J69" s="49"/>
      <c r="K69" s="49"/>
      <c r="L69" s="49"/>
      <c r="M69" s="49"/>
      <c r="N69" s="49"/>
      <c r="O69" s="49"/>
    </row>
    <row r="70" spans="2:7" ht="13.5" thickBot="1">
      <c r="B70" s="193"/>
      <c r="C70" s="187"/>
      <c r="D70" s="194"/>
      <c r="E70" s="352"/>
      <c r="F70" s="80"/>
      <c r="G70" s="195"/>
    </row>
    <row r="71" spans="2:7" ht="14.25" thickBot="1" thickTop="1">
      <c r="B71" s="167"/>
      <c r="C71" s="50" t="s">
        <v>298</v>
      </c>
      <c r="D71" s="96"/>
      <c r="E71" s="51"/>
      <c r="F71" s="188"/>
      <c r="G71" s="168">
        <f>SUM(G53:G70)</f>
        <v>0</v>
      </c>
    </row>
    <row r="72" spans="2:7" ht="12.75">
      <c r="B72" s="171"/>
      <c r="C72" s="63"/>
      <c r="D72" s="97"/>
      <c r="E72" s="64"/>
      <c r="F72" s="76"/>
      <c r="G72" s="172"/>
    </row>
    <row r="73" spans="2:7" ht="13.5" thickBot="1">
      <c r="B73" s="173"/>
      <c r="C73" s="65"/>
      <c r="D73" s="98"/>
      <c r="E73" s="66"/>
      <c r="F73" s="81"/>
      <c r="G73" s="170"/>
    </row>
    <row r="74" spans="2:7" ht="13.5" thickBot="1">
      <c r="B74" s="353" t="s">
        <v>641</v>
      </c>
      <c r="C74" s="354" t="s">
        <v>299</v>
      </c>
      <c r="D74" s="355"/>
      <c r="E74" s="356"/>
      <c r="F74" s="350"/>
      <c r="G74" s="357"/>
    </row>
    <row r="75" spans="2:7" ht="12.75">
      <c r="B75" s="264"/>
      <c r="C75" s="265"/>
      <c r="D75" s="266"/>
      <c r="E75" s="267"/>
      <c r="F75" s="243"/>
      <c r="G75" s="244"/>
    </row>
    <row r="76" spans="2:7" ht="25.5">
      <c r="B76" s="264" t="s">
        <v>662</v>
      </c>
      <c r="C76" s="45" t="s">
        <v>217</v>
      </c>
      <c r="D76" s="56">
        <v>14.88</v>
      </c>
      <c r="E76" s="47" t="s">
        <v>271</v>
      </c>
      <c r="F76" s="48"/>
      <c r="G76" s="163">
        <f>+D76*F76</f>
        <v>0</v>
      </c>
    </row>
    <row r="77" spans="2:7" ht="12.75">
      <c r="B77" s="264"/>
      <c r="C77" s="45"/>
      <c r="D77" s="56"/>
      <c r="E77" s="47"/>
      <c r="F77" s="48"/>
      <c r="G77" s="163"/>
    </row>
    <row r="78" spans="2:7" ht="25.5">
      <c r="B78" s="264" t="s">
        <v>663</v>
      </c>
      <c r="C78" s="45" t="s">
        <v>823</v>
      </c>
      <c r="D78" s="56">
        <v>9.5</v>
      </c>
      <c r="E78" s="47" t="s">
        <v>271</v>
      </c>
      <c r="F78" s="48"/>
      <c r="G78" s="163">
        <f>+D78*F78</f>
        <v>0</v>
      </c>
    </row>
    <row r="79" spans="2:7" ht="12.75">
      <c r="B79" s="264"/>
      <c r="C79" s="45"/>
      <c r="D79" s="56"/>
      <c r="E79" s="47"/>
      <c r="F79" s="48"/>
      <c r="G79" s="163"/>
    </row>
    <row r="80" spans="2:7" ht="38.25">
      <c r="B80" s="264" t="s">
        <v>664</v>
      </c>
      <c r="C80" s="45" t="s">
        <v>348</v>
      </c>
      <c r="D80" s="56">
        <v>6.08</v>
      </c>
      <c r="E80" s="47" t="s">
        <v>271</v>
      </c>
      <c r="F80" s="48"/>
      <c r="G80" s="163">
        <f>+D80*F80</f>
        <v>0</v>
      </c>
    </row>
    <row r="81" spans="2:7" ht="12.75">
      <c r="B81" s="264"/>
      <c r="C81" s="45"/>
      <c r="D81" s="56"/>
      <c r="E81" s="47"/>
      <c r="F81" s="48"/>
      <c r="G81" s="163"/>
    </row>
    <row r="82" spans="2:7" ht="25.5">
      <c r="B82" s="264" t="s">
        <v>665</v>
      </c>
      <c r="C82" s="45" t="s">
        <v>392</v>
      </c>
      <c r="D82" s="56">
        <v>2</v>
      </c>
      <c r="E82" s="47" t="s">
        <v>271</v>
      </c>
      <c r="F82" s="48"/>
      <c r="G82" s="163">
        <f>+D82*F82</f>
        <v>0</v>
      </c>
    </row>
    <row r="83" spans="2:7" ht="12.75">
      <c r="B83" s="264"/>
      <c r="C83" s="45"/>
      <c r="D83" s="56"/>
      <c r="E83" s="47"/>
      <c r="F83" s="48"/>
      <c r="G83" s="163"/>
    </row>
    <row r="84" spans="2:7" ht="25.5">
      <c r="B84" s="264" t="s">
        <v>666</v>
      </c>
      <c r="C84" s="45" t="s">
        <v>776</v>
      </c>
      <c r="D84" s="56">
        <v>9.05</v>
      </c>
      <c r="E84" s="47" t="s">
        <v>271</v>
      </c>
      <c r="F84" s="48"/>
      <c r="G84" s="163">
        <f aca="true" t="shared" si="2" ref="G84:G108">+D84*F84</f>
        <v>0</v>
      </c>
    </row>
    <row r="85" spans="2:7" ht="12.75">
      <c r="B85" s="264"/>
      <c r="C85" s="45"/>
      <c r="D85" s="56"/>
      <c r="E85" s="47"/>
      <c r="F85" s="48"/>
      <c r="G85" s="163"/>
    </row>
    <row r="86" spans="2:7" ht="25.5">
      <c r="B86" s="264" t="s">
        <v>667</v>
      </c>
      <c r="C86" s="45" t="s">
        <v>904</v>
      </c>
      <c r="D86" s="56">
        <v>15.33</v>
      </c>
      <c r="E86" s="47" t="s">
        <v>271</v>
      </c>
      <c r="F86" s="48"/>
      <c r="G86" s="163">
        <f t="shared" si="2"/>
        <v>0</v>
      </c>
    </row>
    <row r="87" spans="2:7" ht="12.75">
      <c r="B87" s="264"/>
      <c r="C87" s="364"/>
      <c r="D87" s="56"/>
      <c r="E87" s="361"/>
      <c r="F87" s="48"/>
      <c r="G87" s="158"/>
    </row>
    <row r="88" spans="2:7" ht="12.75">
      <c r="B88" s="264" t="s">
        <v>668</v>
      </c>
      <c r="C88" s="45" t="s">
        <v>905</v>
      </c>
      <c r="D88" s="56">
        <v>9.45</v>
      </c>
      <c r="E88" s="47" t="s">
        <v>444</v>
      </c>
      <c r="F88" s="48"/>
      <c r="G88" s="163">
        <f t="shared" si="2"/>
        <v>0</v>
      </c>
    </row>
    <row r="89" spans="2:7" ht="12.75">
      <c r="B89" s="264"/>
      <c r="C89" s="45"/>
      <c r="D89" s="56"/>
      <c r="E89" s="47"/>
      <c r="F89" s="48"/>
      <c r="G89" s="163"/>
    </row>
    <row r="90" spans="2:7" ht="25.5">
      <c r="B90" s="264" t="s">
        <v>669</v>
      </c>
      <c r="C90" s="45" t="s">
        <v>405</v>
      </c>
      <c r="D90" s="56">
        <v>129.42</v>
      </c>
      <c r="E90" s="47" t="s">
        <v>440</v>
      </c>
      <c r="F90" s="48"/>
      <c r="G90" s="163">
        <f t="shared" si="2"/>
        <v>0</v>
      </c>
    </row>
    <row r="91" spans="2:7" ht="12.75">
      <c r="B91" s="264"/>
      <c r="C91" s="45"/>
      <c r="D91" s="56"/>
      <c r="E91" s="47"/>
      <c r="F91" s="48"/>
      <c r="G91" s="163"/>
    </row>
    <row r="92" spans="2:7" ht="25.5">
      <c r="B92" s="264" t="s">
        <v>670</v>
      </c>
      <c r="C92" s="45" t="s">
        <v>824</v>
      </c>
      <c r="D92" s="56">
        <v>10.5</v>
      </c>
      <c r="E92" s="47" t="s">
        <v>440</v>
      </c>
      <c r="F92" s="48"/>
      <c r="G92" s="163">
        <f t="shared" si="2"/>
        <v>0</v>
      </c>
    </row>
    <row r="93" spans="2:7" ht="12.75">
      <c r="B93" s="264"/>
      <c r="C93" s="45"/>
      <c r="D93" s="56"/>
      <c r="E93" s="47"/>
      <c r="F93" s="48"/>
      <c r="G93" s="163"/>
    </row>
    <row r="94" spans="2:7" ht="25.5">
      <c r="B94" s="264" t="s">
        <v>671</v>
      </c>
      <c r="C94" s="45" t="s">
        <v>695</v>
      </c>
      <c r="D94" s="56">
        <v>2</v>
      </c>
      <c r="E94" s="47" t="s">
        <v>442</v>
      </c>
      <c r="F94" s="48"/>
      <c r="G94" s="163">
        <f t="shared" si="2"/>
        <v>0</v>
      </c>
    </row>
    <row r="95" spans="2:7" ht="12.75">
      <c r="B95" s="264"/>
      <c r="C95" s="45"/>
      <c r="D95" s="56"/>
      <c r="E95" s="47"/>
      <c r="F95" s="48"/>
      <c r="G95" s="163"/>
    </row>
    <row r="96" spans="2:7" ht="25.5">
      <c r="B96" s="264" t="s">
        <v>672</v>
      </c>
      <c r="C96" s="45" t="s">
        <v>696</v>
      </c>
      <c r="D96" s="56">
        <v>1</v>
      </c>
      <c r="E96" s="47" t="s">
        <v>442</v>
      </c>
      <c r="F96" s="48"/>
      <c r="G96" s="163">
        <f t="shared" si="2"/>
        <v>0</v>
      </c>
    </row>
    <row r="97" spans="2:7" ht="12.75">
      <c r="B97" s="264"/>
      <c r="C97" s="45"/>
      <c r="D97" s="56"/>
      <c r="E97" s="47"/>
      <c r="F97" s="48"/>
      <c r="G97" s="163"/>
    </row>
    <row r="98" spans="2:7" ht="25.5">
      <c r="B98" s="264" t="s">
        <v>673</v>
      </c>
      <c r="C98" s="45" t="s">
        <v>697</v>
      </c>
      <c r="D98" s="56">
        <v>1</v>
      </c>
      <c r="E98" s="47" t="s">
        <v>442</v>
      </c>
      <c r="F98" s="48"/>
      <c r="G98" s="163">
        <f t="shared" si="2"/>
        <v>0</v>
      </c>
    </row>
    <row r="99" spans="2:7" ht="12.75">
      <c r="B99" s="264"/>
      <c r="C99" s="364"/>
      <c r="D99" s="56"/>
      <c r="E99" s="361"/>
      <c r="F99" s="76"/>
      <c r="G99" s="158"/>
    </row>
    <row r="100" spans="2:7" ht="51">
      <c r="B100" s="264" t="s">
        <v>674</v>
      </c>
      <c r="C100" s="45" t="s">
        <v>407</v>
      </c>
      <c r="D100" s="56">
        <v>1</v>
      </c>
      <c r="E100" s="47" t="s">
        <v>442</v>
      </c>
      <c r="F100" s="48"/>
      <c r="G100" s="163">
        <f t="shared" si="2"/>
        <v>0</v>
      </c>
    </row>
    <row r="101" spans="2:7" ht="12.75">
      <c r="B101" s="264"/>
      <c r="C101" s="45"/>
      <c r="D101" s="56"/>
      <c r="E101" s="47"/>
      <c r="F101" s="48"/>
      <c r="G101" s="163"/>
    </row>
    <row r="102" spans="2:7" ht="51">
      <c r="B102" s="264" t="s">
        <v>675</v>
      </c>
      <c r="C102" s="45" t="s">
        <v>408</v>
      </c>
      <c r="D102" s="56">
        <v>1</v>
      </c>
      <c r="E102" s="47" t="s">
        <v>442</v>
      </c>
      <c r="F102" s="48"/>
      <c r="G102" s="163">
        <f t="shared" si="2"/>
        <v>0</v>
      </c>
    </row>
    <row r="103" spans="2:7" ht="12.75">
      <c r="B103" s="264"/>
      <c r="C103" s="45"/>
      <c r="D103" s="56"/>
      <c r="E103" s="47"/>
      <c r="F103" s="48"/>
      <c r="G103" s="163"/>
    </row>
    <row r="104" spans="2:7" ht="12.75">
      <c r="B104" s="264" t="s">
        <v>676</v>
      </c>
      <c r="C104" s="45" t="s">
        <v>698</v>
      </c>
      <c r="D104" s="56">
        <v>10.5</v>
      </c>
      <c r="E104" s="47" t="s">
        <v>440</v>
      </c>
      <c r="F104" s="48"/>
      <c r="G104" s="163">
        <f t="shared" si="2"/>
        <v>0</v>
      </c>
    </row>
    <row r="105" spans="2:7" ht="12.75">
      <c r="B105" s="264"/>
      <c r="C105" s="45"/>
      <c r="D105" s="56"/>
      <c r="E105" s="47"/>
      <c r="F105" s="48"/>
      <c r="G105" s="163"/>
    </row>
    <row r="106" spans="2:7" ht="12.75">
      <c r="B106" s="264" t="s">
        <v>677</v>
      </c>
      <c r="C106" s="45" t="s">
        <v>699</v>
      </c>
      <c r="D106" s="56">
        <v>3</v>
      </c>
      <c r="E106" s="47" t="s">
        <v>442</v>
      </c>
      <c r="F106" s="48"/>
      <c r="G106" s="163">
        <f t="shared" si="2"/>
        <v>0</v>
      </c>
    </row>
    <row r="107" spans="2:7" ht="12.75">
      <c r="B107" s="264"/>
      <c r="C107" s="45"/>
      <c r="D107" s="56"/>
      <c r="E107" s="47"/>
      <c r="F107" s="48"/>
      <c r="G107" s="163"/>
    </row>
    <row r="108" spans="2:7" ht="12.75">
      <c r="B108" s="264" t="s">
        <v>678</v>
      </c>
      <c r="C108" s="45" t="s">
        <v>890</v>
      </c>
      <c r="D108" s="56">
        <v>10.5</v>
      </c>
      <c r="E108" s="47" t="s">
        <v>440</v>
      </c>
      <c r="F108" s="48"/>
      <c r="G108" s="163">
        <f t="shared" si="2"/>
        <v>0</v>
      </c>
    </row>
    <row r="109" spans="2:7" ht="13.5" thickBot="1">
      <c r="B109" s="331"/>
      <c r="C109" s="67"/>
      <c r="D109" s="58"/>
      <c r="E109" s="68"/>
      <c r="F109" s="80"/>
      <c r="G109" s="332"/>
    </row>
    <row r="110" spans="2:7" ht="14.25" thickBot="1" thickTop="1">
      <c r="B110" s="167"/>
      <c r="C110" s="69" t="s">
        <v>728</v>
      </c>
      <c r="D110" s="95"/>
      <c r="E110" s="51"/>
      <c r="F110" s="76"/>
      <c r="G110" s="168">
        <f>SUM(G76:G109)</f>
        <v>0</v>
      </c>
    </row>
    <row r="111" spans="2:7" ht="12.75">
      <c r="B111" s="174"/>
      <c r="C111" s="70"/>
      <c r="D111" s="91"/>
      <c r="E111" s="71"/>
      <c r="F111" s="374"/>
      <c r="G111" s="175"/>
    </row>
    <row r="112" spans="2:7" ht="12.75">
      <c r="B112" s="176"/>
      <c r="C112" s="45"/>
      <c r="D112" s="56"/>
      <c r="E112" s="47"/>
      <c r="F112" s="404"/>
      <c r="G112" s="158"/>
    </row>
    <row r="113" spans="2:7" ht="13.5" thickBot="1">
      <c r="B113" s="300" t="s">
        <v>642</v>
      </c>
      <c r="C113" s="312" t="s">
        <v>536</v>
      </c>
      <c r="D113" s="313"/>
      <c r="E113" s="314"/>
      <c r="F113" s="405"/>
      <c r="G113" s="315"/>
    </row>
    <row r="114" spans="2:7" ht="12.75">
      <c r="B114" s="272"/>
      <c r="C114" s="273"/>
      <c r="D114" s="274"/>
      <c r="E114" s="273"/>
      <c r="F114" s="243"/>
      <c r="G114" s="275"/>
    </row>
    <row r="115" spans="2:7" ht="12.75">
      <c r="B115" s="145" t="s">
        <v>679</v>
      </c>
      <c r="C115" s="40" t="s">
        <v>919</v>
      </c>
      <c r="D115" s="56">
        <v>3</v>
      </c>
      <c r="E115" s="183" t="s">
        <v>606</v>
      </c>
      <c r="F115" s="178"/>
      <c r="G115" s="158">
        <f>+D115*F115</f>
        <v>0</v>
      </c>
    </row>
    <row r="116" spans="2:7" ht="12.75">
      <c r="B116" s="334"/>
      <c r="C116" s="40"/>
      <c r="D116" s="56"/>
      <c r="E116" s="183"/>
      <c r="F116" s="178"/>
      <c r="G116" s="158"/>
    </row>
    <row r="117" spans="2:7" ht="25.5" customHeight="1">
      <c r="B117" s="176" t="s">
        <v>680</v>
      </c>
      <c r="C117" s="74" t="s">
        <v>135</v>
      </c>
      <c r="D117" s="56">
        <v>2</v>
      </c>
      <c r="E117" s="183" t="s">
        <v>606</v>
      </c>
      <c r="F117" s="178"/>
      <c r="G117" s="158">
        <f>+D117*F117</f>
        <v>0</v>
      </c>
    </row>
    <row r="118" spans="2:7" ht="13.5" thickBot="1">
      <c r="B118" s="278"/>
      <c r="C118" s="279"/>
      <c r="D118" s="280"/>
      <c r="E118" s="281"/>
      <c r="F118" s="406"/>
      <c r="G118" s="282"/>
    </row>
    <row r="119" spans="2:7" ht="14.25" thickBot="1" thickTop="1">
      <c r="B119" s="227"/>
      <c r="C119" s="239" t="s">
        <v>607</v>
      </c>
      <c r="D119" s="228"/>
      <c r="E119" s="229"/>
      <c r="F119" s="407"/>
      <c r="G119" s="230">
        <f>SUM(G115:G118)</f>
        <v>0</v>
      </c>
    </row>
    <row r="120" ht="12.75">
      <c r="D120" s="125"/>
    </row>
    <row r="121" ht="12.75">
      <c r="D121" s="125"/>
    </row>
    <row r="122" ht="12.75">
      <c r="D122" s="125"/>
    </row>
    <row r="123" ht="12.75">
      <c r="D123" s="125"/>
    </row>
    <row r="124" ht="12.75">
      <c r="D124" s="125"/>
    </row>
    <row r="125" ht="12.75">
      <c r="D125" s="125"/>
    </row>
    <row r="126" ht="12.75">
      <c r="D126" s="125"/>
    </row>
    <row r="127" ht="12.75">
      <c r="D127" s="125"/>
    </row>
    <row r="128" ht="12.75">
      <c r="D128" s="125"/>
    </row>
    <row r="129" ht="12.75">
      <c r="D129" s="125"/>
    </row>
    <row r="130" ht="12.75">
      <c r="D130" s="125"/>
    </row>
    <row r="131" ht="12.75">
      <c r="D131" s="125"/>
    </row>
    <row r="132" ht="12.75">
      <c r="D132" s="125"/>
    </row>
    <row r="133" ht="12.75">
      <c r="D133" s="125"/>
    </row>
    <row r="134" ht="12.75">
      <c r="D134" s="125"/>
    </row>
    <row r="135" ht="12.75">
      <c r="D135" s="125"/>
    </row>
    <row r="136" ht="12.75">
      <c r="D136" s="125"/>
    </row>
    <row r="137" ht="12.75">
      <c r="D137" s="125"/>
    </row>
    <row r="138" ht="12.75">
      <c r="D138" s="125"/>
    </row>
    <row r="139" ht="12.75">
      <c r="D139" s="125"/>
    </row>
    <row r="140" ht="12.75">
      <c r="D140" s="125"/>
    </row>
    <row r="141" ht="12.75">
      <c r="D141" s="125"/>
    </row>
    <row r="142" ht="12.75">
      <c r="D142" s="125"/>
    </row>
    <row r="143" ht="12.75">
      <c r="D143" s="125"/>
    </row>
    <row r="144" ht="12.75">
      <c r="D144" s="125"/>
    </row>
    <row r="145" ht="12.75">
      <c r="D145" s="125"/>
    </row>
  </sheetData>
  <sheetProtection password="CA93" sheet="1" scenarios="1" selectLockedCells="1"/>
  <printOptions/>
  <pageMargins left="0.5905511811023623" right="0.75" top="0.984251968503937" bottom="0.984251968503937" header="0.4330708661417323" footer="0.4330708661417323"/>
  <pageSetup horizontalDpi="300" verticalDpi="300" orientation="portrait" paperSize="9" scale="90" r:id="rId1"/>
</worksheet>
</file>

<file path=xl/worksheets/sheet2.xml><?xml version="1.0" encoding="utf-8"?>
<worksheet xmlns="http://schemas.openxmlformats.org/spreadsheetml/2006/main" xmlns:r="http://schemas.openxmlformats.org/officeDocument/2006/relationships">
  <sheetPr>
    <tabColor indexed="43"/>
  </sheetPr>
  <dimension ref="A1:G178"/>
  <sheetViews>
    <sheetView view="pageBreakPreview" zoomScaleSheetLayoutView="100" zoomScalePageLayoutView="0" workbookViewId="0" topLeftCell="A1">
      <selection activeCell="E29" sqref="E29"/>
    </sheetView>
  </sheetViews>
  <sheetFormatPr defaultColWidth="8.796875" defaultRowHeight="15"/>
  <cols>
    <col min="1" max="1" width="6.5" style="103" customWidth="1"/>
    <col min="2" max="2" width="44.59765625" style="2" customWidth="1"/>
    <col min="3" max="3" width="9.09765625" style="125" customWidth="1"/>
    <col min="4" max="4" width="9.09765625" style="184" customWidth="1"/>
    <col min="5" max="5" width="9.3984375" style="408" customWidth="1"/>
    <col min="6" max="6" width="9.5" style="666" customWidth="1"/>
    <col min="7" max="16384" width="9" style="2" customWidth="1"/>
  </cols>
  <sheetData>
    <row r="1" spans="1:7" ht="12.75">
      <c r="A1" s="131"/>
      <c r="B1" s="132"/>
      <c r="C1" s="133"/>
      <c r="D1" s="318"/>
      <c r="E1" s="389"/>
      <c r="F1" s="134"/>
      <c r="G1" s="108"/>
    </row>
    <row r="2" spans="1:7" ht="12.75">
      <c r="A2" s="135"/>
      <c r="B2" s="10" t="s">
        <v>759</v>
      </c>
      <c r="C2" s="11"/>
      <c r="D2" s="12"/>
      <c r="E2" s="390"/>
      <c r="F2" s="137"/>
      <c r="G2" s="108"/>
    </row>
    <row r="3" spans="1:7" ht="12.75">
      <c r="A3" s="138" t="s">
        <v>727</v>
      </c>
      <c r="B3" s="136" t="s">
        <v>850</v>
      </c>
      <c r="C3" s="11"/>
      <c r="D3" s="12"/>
      <c r="E3" s="390"/>
      <c r="F3" s="137"/>
      <c r="G3" s="108"/>
    </row>
    <row r="4" spans="1:7" ht="13.5" thickBot="1">
      <c r="A4" s="139"/>
      <c r="B4" s="140"/>
      <c r="C4" s="141"/>
      <c r="D4" s="665"/>
      <c r="E4" s="391"/>
      <c r="F4" s="142"/>
      <c r="G4" s="108"/>
    </row>
    <row r="5" spans="1:7" ht="12.75">
      <c r="A5" s="143"/>
      <c r="B5" s="17" t="s">
        <v>527</v>
      </c>
      <c r="C5" s="18"/>
      <c r="D5" s="179"/>
      <c r="E5" s="414"/>
      <c r="F5" s="144" t="s">
        <v>930</v>
      </c>
      <c r="G5" s="108"/>
    </row>
    <row r="6" spans="1:7" ht="12.75">
      <c r="A6" s="145" t="s">
        <v>552</v>
      </c>
      <c r="B6" s="20" t="s">
        <v>532</v>
      </c>
      <c r="C6" s="21"/>
      <c r="D6" s="180"/>
      <c r="E6" s="415"/>
      <c r="F6" s="146">
        <f>F41</f>
        <v>0</v>
      </c>
      <c r="G6" s="108"/>
    </row>
    <row r="7" spans="1:7" ht="12.75">
      <c r="A7" s="145" t="s">
        <v>561</v>
      </c>
      <c r="B7" s="20" t="s">
        <v>533</v>
      </c>
      <c r="C7" s="21"/>
      <c r="D7" s="180"/>
      <c r="E7" s="415"/>
      <c r="F7" s="146">
        <f>F88</f>
        <v>0</v>
      </c>
      <c r="G7" s="108"/>
    </row>
    <row r="8" spans="1:7" ht="12.75">
      <c r="A8" s="145" t="s">
        <v>562</v>
      </c>
      <c r="B8" s="20" t="s">
        <v>534</v>
      </c>
      <c r="C8" s="21"/>
      <c r="D8" s="180"/>
      <c r="E8" s="415"/>
      <c r="F8" s="146">
        <f>F95</f>
        <v>0</v>
      </c>
      <c r="G8" s="108"/>
    </row>
    <row r="9" spans="1:7" ht="12.75">
      <c r="A9" s="145" t="s">
        <v>563</v>
      </c>
      <c r="B9" s="20" t="s">
        <v>535</v>
      </c>
      <c r="C9" s="21"/>
      <c r="D9" s="180"/>
      <c r="E9" s="415"/>
      <c r="F9" s="146">
        <f>F139</f>
        <v>0</v>
      </c>
      <c r="G9" s="108"/>
    </row>
    <row r="10" spans="1:7" ht="12.75">
      <c r="A10" s="147" t="s">
        <v>564</v>
      </c>
      <c r="B10" s="20" t="s">
        <v>536</v>
      </c>
      <c r="C10" s="23"/>
      <c r="D10" s="180"/>
      <c r="E10" s="415"/>
      <c r="F10" s="146">
        <f>F160</f>
        <v>0</v>
      </c>
      <c r="G10" s="108"/>
    </row>
    <row r="11" spans="1:7" ht="13.5" thickBot="1">
      <c r="A11" s="148"/>
      <c r="B11" s="24"/>
      <c r="C11" s="25"/>
      <c r="D11" s="181"/>
      <c r="E11" s="416"/>
      <c r="F11" s="149"/>
      <c r="G11" s="108"/>
    </row>
    <row r="12" spans="1:7" ht="14.25" thickBot="1" thickTop="1">
      <c r="A12" s="150"/>
      <c r="B12" s="27" t="s">
        <v>531</v>
      </c>
      <c r="C12" s="32">
        <v>0.2</v>
      </c>
      <c r="D12" s="182"/>
      <c r="E12" s="417"/>
      <c r="F12" s="151">
        <f>SUM(F6:F11)</f>
        <v>0</v>
      </c>
      <c r="G12" s="108"/>
    </row>
    <row r="13" spans="1:7" ht="12.75">
      <c r="A13" s="139"/>
      <c r="B13" s="140"/>
      <c r="C13" s="141"/>
      <c r="D13" s="185"/>
      <c r="E13" s="391"/>
      <c r="F13" s="142"/>
      <c r="G13" s="108"/>
    </row>
    <row r="14" spans="1:7" ht="12.75">
      <c r="A14" s="139"/>
      <c r="B14" s="140" t="s">
        <v>929</v>
      </c>
      <c r="C14" s="141"/>
      <c r="D14" s="128"/>
      <c r="E14" s="391"/>
      <c r="F14" s="142"/>
      <c r="G14" s="108"/>
    </row>
    <row r="15" spans="1:7" ht="12.75">
      <c r="A15" s="139"/>
      <c r="B15" s="140"/>
      <c r="C15" s="141"/>
      <c r="D15" s="128"/>
      <c r="E15" s="391"/>
      <c r="F15" s="142"/>
      <c r="G15" s="108"/>
    </row>
    <row r="16" spans="1:7" ht="72">
      <c r="A16" s="139"/>
      <c r="B16" s="197" t="s">
        <v>136</v>
      </c>
      <c r="C16" s="141"/>
      <c r="D16" s="128"/>
      <c r="E16" s="391"/>
      <c r="F16" s="142"/>
      <c r="G16" s="108"/>
    </row>
    <row r="17" spans="1:7" ht="12.75">
      <c r="A17" s="139"/>
      <c r="B17" s="140"/>
      <c r="C17" s="141"/>
      <c r="D17" s="128"/>
      <c r="E17" s="391"/>
      <c r="F17" s="142"/>
      <c r="G17" s="108"/>
    </row>
    <row r="18" spans="1:7" s="37" customFormat="1" ht="12.75">
      <c r="A18" s="198" t="s">
        <v>537</v>
      </c>
      <c r="B18" s="199" t="s">
        <v>538</v>
      </c>
      <c r="C18" s="200" t="s">
        <v>539</v>
      </c>
      <c r="D18" s="201" t="s">
        <v>540</v>
      </c>
      <c r="E18" s="418" t="s">
        <v>541</v>
      </c>
      <c r="F18" s="202" t="s">
        <v>930</v>
      </c>
      <c r="G18" s="109"/>
    </row>
    <row r="19" spans="1:7" s="39" customFormat="1" ht="12.75">
      <c r="A19" s="198"/>
      <c r="B19" s="203" t="s">
        <v>850</v>
      </c>
      <c r="C19" s="203"/>
      <c r="D19" s="203"/>
      <c r="E19" s="419"/>
      <c r="F19" s="204"/>
      <c r="G19" s="110"/>
    </row>
    <row r="20" spans="1:7" ht="13.5" thickBot="1">
      <c r="A20" s="231"/>
      <c r="B20" s="232"/>
      <c r="C20" s="233"/>
      <c r="D20" s="234"/>
      <c r="E20" s="420"/>
      <c r="F20" s="235"/>
      <c r="G20" s="108"/>
    </row>
    <row r="21" spans="1:7" ht="13.5" thickBot="1">
      <c r="A21" s="300" t="s">
        <v>552</v>
      </c>
      <c r="B21" s="301" t="s">
        <v>532</v>
      </c>
      <c r="C21" s="302"/>
      <c r="D21" s="303"/>
      <c r="E21" s="421"/>
      <c r="F21" s="304"/>
      <c r="G21" s="108"/>
    </row>
    <row r="22" spans="1:7" ht="12.75">
      <c r="A22" s="196"/>
      <c r="B22" s="221"/>
      <c r="C22" s="222"/>
      <c r="D22" s="223"/>
      <c r="E22" s="422"/>
      <c r="F22" s="224"/>
      <c r="G22" s="108"/>
    </row>
    <row r="23" spans="1:7" ht="25.5">
      <c r="A23" s="104" t="s">
        <v>553</v>
      </c>
      <c r="B23" s="101" t="s">
        <v>925</v>
      </c>
      <c r="C23" s="118">
        <v>1</v>
      </c>
      <c r="D23" s="87" t="s">
        <v>545</v>
      </c>
      <c r="E23" s="82"/>
      <c r="F23" s="83">
        <f>+C23*E23</f>
        <v>0</v>
      </c>
      <c r="G23" s="108"/>
    </row>
    <row r="24" spans="1:7" ht="12.75">
      <c r="A24" s="104"/>
      <c r="B24" s="101"/>
      <c r="C24" s="118"/>
      <c r="D24" s="87"/>
      <c r="E24" s="423"/>
      <c r="F24" s="83"/>
      <c r="G24" s="108"/>
    </row>
    <row r="25" spans="1:7" ht="12.75">
      <c r="A25" s="104" t="s">
        <v>554</v>
      </c>
      <c r="B25" s="101" t="s">
        <v>542</v>
      </c>
      <c r="C25" s="118">
        <f>C101+C102+C111</f>
        <v>1693.94</v>
      </c>
      <c r="D25" s="87" t="s">
        <v>550</v>
      </c>
      <c r="E25" s="82"/>
      <c r="F25" s="83">
        <f>+C25*E25</f>
        <v>0</v>
      </c>
      <c r="G25" s="108"/>
    </row>
    <row r="26" spans="1:7" ht="12.75">
      <c r="A26" s="104"/>
      <c r="B26" s="205"/>
      <c r="C26" s="118"/>
      <c r="D26" s="87"/>
      <c r="E26" s="82"/>
      <c r="F26" s="83"/>
      <c r="G26" s="108"/>
    </row>
    <row r="27" spans="1:7" ht="12.75">
      <c r="A27" s="104" t="s">
        <v>555</v>
      </c>
      <c r="B27" s="101" t="s">
        <v>544</v>
      </c>
      <c r="C27" s="118">
        <f>61+1+2</f>
        <v>64</v>
      </c>
      <c r="D27" s="126" t="s">
        <v>545</v>
      </c>
      <c r="E27" s="82"/>
      <c r="F27" s="83">
        <f>+C27*E27</f>
        <v>0</v>
      </c>
      <c r="G27" s="108"/>
    </row>
    <row r="28" spans="1:7" ht="12.75">
      <c r="A28" s="104"/>
      <c r="B28" s="101"/>
      <c r="C28" s="118"/>
      <c r="D28" s="87"/>
      <c r="E28" s="82"/>
      <c r="F28" s="83"/>
      <c r="G28" s="108"/>
    </row>
    <row r="29" spans="1:7" ht="25.5">
      <c r="A29" s="104" t="s">
        <v>556</v>
      </c>
      <c r="B29" s="101" t="s">
        <v>546</v>
      </c>
      <c r="C29" s="118">
        <v>20</v>
      </c>
      <c r="D29" s="87" t="s">
        <v>545</v>
      </c>
      <c r="E29" s="82"/>
      <c r="F29" s="83">
        <f>+C29*E29</f>
        <v>0</v>
      </c>
      <c r="G29" s="108"/>
    </row>
    <row r="30" spans="1:7" ht="12.75">
      <c r="A30" s="104"/>
      <c r="B30" s="101"/>
      <c r="C30" s="118"/>
      <c r="D30" s="87"/>
      <c r="E30" s="82"/>
      <c r="F30" s="83"/>
      <c r="G30" s="108"/>
    </row>
    <row r="31" spans="1:7" ht="25.5">
      <c r="A31" s="104" t="s">
        <v>557</v>
      </c>
      <c r="B31" s="101" t="s">
        <v>547</v>
      </c>
      <c r="C31" s="118">
        <v>40</v>
      </c>
      <c r="D31" s="87" t="s">
        <v>545</v>
      </c>
      <c r="E31" s="82"/>
      <c r="F31" s="83">
        <f>+C31*E31</f>
        <v>0</v>
      </c>
      <c r="G31" s="108"/>
    </row>
    <row r="32" spans="1:7" ht="12.75">
      <c r="A32" s="104"/>
      <c r="B32" s="101"/>
      <c r="C32" s="118"/>
      <c r="D32" s="87"/>
      <c r="E32" s="82"/>
      <c r="F32" s="83"/>
      <c r="G32" s="108"/>
    </row>
    <row r="33" spans="1:7" ht="38.25">
      <c r="A33" s="104" t="s">
        <v>558</v>
      </c>
      <c r="B33" s="101" t="s">
        <v>134</v>
      </c>
      <c r="C33" s="118">
        <v>1</v>
      </c>
      <c r="D33" s="87" t="s">
        <v>548</v>
      </c>
      <c r="E33" s="82"/>
      <c r="F33" s="83">
        <f>+C33*E33</f>
        <v>0</v>
      </c>
      <c r="G33" s="108"/>
    </row>
    <row r="34" spans="1:7" ht="12.75">
      <c r="A34" s="104"/>
      <c r="B34" s="101"/>
      <c r="C34" s="118"/>
      <c r="D34" s="87"/>
      <c r="E34" s="82"/>
      <c r="F34" s="83"/>
      <c r="G34" s="108"/>
    </row>
    <row r="35" spans="1:7" ht="102">
      <c r="A35" s="104" t="s">
        <v>559</v>
      </c>
      <c r="B35" s="206" t="s">
        <v>788</v>
      </c>
      <c r="C35" s="118">
        <v>1</v>
      </c>
      <c r="D35" s="87" t="s">
        <v>545</v>
      </c>
      <c r="E35" s="82"/>
      <c r="F35" s="83">
        <f>+C35*E35</f>
        <v>0</v>
      </c>
      <c r="G35" s="108"/>
    </row>
    <row r="36" spans="1:7" ht="12.75">
      <c r="A36" s="104"/>
      <c r="B36" s="206"/>
      <c r="C36" s="118"/>
      <c r="D36" s="87"/>
      <c r="E36" s="82"/>
      <c r="F36" s="83"/>
      <c r="G36" s="108"/>
    </row>
    <row r="37" spans="1:7" ht="12.75">
      <c r="A37" s="104" t="s">
        <v>560</v>
      </c>
      <c r="B37" s="115" t="s">
        <v>851</v>
      </c>
      <c r="C37" s="118">
        <v>1</v>
      </c>
      <c r="D37" s="87" t="s">
        <v>545</v>
      </c>
      <c r="E37" s="82"/>
      <c r="F37" s="83">
        <f>+C37*E37</f>
        <v>0</v>
      </c>
      <c r="G37" s="108"/>
    </row>
    <row r="38" spans="1:7" ht="12.75">
      <c r="A38" s="104"/>
      <c r="B38" s="115"/>
      <c r="C38" s="118"/>
      <c r="D38" s="87"/>
      <c r="E38" s="82"/>
      <c r="F38" s="83"/>
      <c r="G38" s="108"/>
    </row>
    <row r="39" spans="1:7" ht="51">
      <c r="A39" s="104" t="s">
        <v>133</v>
      </c>
      <c r="B39" s="115" t="s">
        <v>429</v>
      </c>
      <c r="C39" s="118">
        <v>1</v>
      </c>
      <c r="D39" s="87" t="s">
        <v>548</v>
      </c>
      <c r="E39" s="82"/>
      <c r="F39" s="83">
        <f>+C39*E39</f>
        <v>0</v>
      </c>
      <c r="G39" s="108"/>
    </row>
    <row r="40" spans="1:7" ht="13.5" thickBot="1">
      <c r="A40" s="240"/>
      <c r="B40" s="241"/>
      <c r="C40" s="242"/>
      <c r="D40" s="241"/>
      <c r="E40" s="424"/>
      <c r="F40" s="241"/>
      <c r="G40" s="108"/>
    </row>
    <row r="41" spans="1:7" ht="14.25" thickBot="1" thickTop="1">
      <c r="A41" s="227"/>
      <c r="B41" s="239" t="s">
        <v>549</v>
      </c>
      <c r="C41" s="228"/>
      <c r="D41" s="229"/>
      <c r="E41" s="285"/>
      <c r="F41" s="230">
        <f>SUM(F23:F40)</f>
        <v>0</v>
      </c>
      <c r="G41" s="108"/>
    </row>
    <row r="42" spans="1:7" ht="12.75">
      <c r="A42" s="196"/>
      <c r="B42" s="236"/>
      <c r="C42" s="222"/>
      <c r="D42" s="237"/>
      <c r="E42" s="425"/>
      <c r="F42" s="224"/>
      <c r="G42" s="108"/>
    </row>
    <row r="43" spans="1:7" ht="13.5" thickBot="1">
      <c r="A43" s="225"/>
      <c r="B43" s="238"/>
      <c r="C43" s="226"/>
      <c r="D43" s="226"/>
      <c r="E43" s="426"/>
      <c r="F43" s="226"/>
      <c r="G43" s="108"/>
    </row>
    <row r="44" spans="1:7" ht="13.5" thickBot="1">
      <c r="A44" s="294" t="s">
        <v>561</v>
      </c>
      <c r="B44" s="295" t="s">
        <v>533</v>
      </c>
      <c r="C44" s="296"/>
      <c r="D44" s="297"/>
      <c r="E44" s="298"/>
      <c r="F44" s="299"/>
      <c r="G44" s="108"/>
    </row>
    <row r="45" spans="1:7" ht="12.75">
      <c r="A45" s="245"/>
      <c r="B45" s="246"/>
      <c r="C45" s="247"/>
      <c r="D45" s="247"/>
      <c r="E45" s="243"/>
      <c r="F45" s="248"/>
      <c r="G45" s="108"/>
    </row>
    <row r="46" spans="1:7" ht="12.75">
      <c r="A46" s="207"/>
      <c r="B46" s="208"/>
      <c r="C46" s="208"/>
      <c r="D46" s="208"/>
      <c r="E46" s="82"/>
      <c r="F46" s="209"/>
      <c r="G46" s="108"/>
    </row>
    <row r="47" spans="1:7" ht="51">
      <c r="A47" s="104" t="s">
        <v>565</v>
      </c>
      <c r="B47" s="101" t="s">
        <v>860</v>
      </c>
      <c r="C47" s="86">
        <v>2893.55</v>
      </c>
      <c r="D47" s="87" t="s">
        <v>595</v>
      </c>
      <c r="E47" s="82"/>
      <c r="F47" s="209"/>
      <c r="G47" s="108"/>
    </row>
    <row r="48" spans="1:7" ht="12.75">
      <c r="A48" s="104"/>
      <c r="B48" s="208" t="s">
        <v>922</v>
      </c>
      <c r="C48" s="86">
        <f>C47*0.7</f>
        <v>2025.49</v>
      </c>
      <c r="D48" s="126" t="s">
        <v>595</v>
      </c>
      <c r="E48" s="82"/>
      <c r="F48" s="209">
        <f>C48*E48</f>
        <v>0</v>
      </c>
      <c r="G48" s="108"/>
    </row>
    <row r="49" spans="1:7" ht="12.75">
      <c r="A49" s="104"/>
      <c r="B49" s="208" t="s">
        <v>923</v>
      </c>
      <c r="C49" s="86">
        <f>C47*0.2</f>
        <v>578.71</v>
      </c>
      <c r="D49" s="126" t="s">
        <v>595</v>
      </c>
      <c r="E49" s="82"/>
      <c r="F49" s="209">
        <f>C49*E49</f>
        <v>0</v>
      </c>
      <c r="G49" s="108"/>
    </row>
    <row r="50" spans="1:7" ht="12.75">
      <c r="A50" s="104"/>
      <c r="B50" s="208" t="s">
        <v>924</v>
      </c>
      <c r="C50" s="86">
        <f>C47*0.1</f>
        <v>289.36</v>
      </c>
      <c r="D50" s="126" t="s">
        <v>595</v>
      </c>
      <c r="E50" s="82"/>
      <c r="F50" s="209">
        <f>C50*E50</f>
        <v>0</v>
      </c>
      <c r="G50" s="108"/>
    </row>
    <row r="51" spans="1:7" ht="12.75">
      <c r="A51" s="104"/>
      <c r="B51" s="208"/>
      <c r="C51" s="86"/>
      <c r="D51" s="126"/>
      <c r="E51" s="82"/>
      <c r="F51" s="209"/>
      <c r="G51" s="108"/>
    </row>
    <row r="52" spans="1:7" ht="51">
      <c r="A52" s="104" t="s">
        <v>566</v>
      </c>
      <c r="B52" s="101" t="s">
        <v>861</v>
      </c>
      <c r="C52" s="86">
        <v>57.82</v>
      </c>
      <c r="D52" s="87" t="s">
        <v>595</v>
      </c>
      <c r="E52" s="82"/>
      <c r="F52" s="209"/>
      <c r="G52" s="108"/>
    </row>
    <row r="53" spans="1:7" ht="12.75">
      <c r="A53" s="104"/>
      <c r="B53" s="208" t="s">
        <v>926</v>
      </c>
      <c r="C53" s="86">
        <f>C52*0.5</f>
        <v>28.91</v>
      </c>
      <c r="D53" s="126" t="s">
        <v>595</v>
      </c>
      <c r="E53" s="82"/>
      <c r="F53" s="209">
        <f>C53*E53</f>
        <v>0</v>
      </c>
      <c r="G53" s="108"/>
    </row>
    <row r="54" spans="1:7" ht="12.75">
      <c r="A54" s="104"/>
      <c r="B54" s="208" t="s">
        <v>927</v>
      </c>
      <c r="C54" s="86">
        <f>C52*0.5</f>
        <v>28.91</v>
      </c>
      <c r="D54" s="126" t="s">
        <v>595</v>
      </c>
      <c r="E54" s="82"/>
      <c r="F54" s="209">
        <f>C54*E54</f>
        <v>0</v>
      </c>
      <c r="G54" s="108"/>
    </row>
    <row r="55" spans="1:7" ht="12.75">
      <c r="A55" s="104"/>
      <c r="B55" s="208"/>
      <c r="C55" s="86"/>
      <c r="D55" s="126"/>
      <c r="E55" s="82"/>
      <c r="F55" s="209"/>
      <c r="G55" s="108"/>
    </row>
    <row r="56" spans="1:7" ht="76.5">
      <c r="A56" s="104" t="s">
        <v>567</v>
      </c>
      <c r="B56" s="208" t="s">
        <v>928</v>
      </c>
      <c r="C56" s="86">
        <v>40</v>
      </c>
      <c r="D56" s="126" t="s">
        <v>550</v>
      </c>
      <c r="E56" s="82"/>
      <c r="F56" s="209">
        <f>C56*E56</f>
        <v>0</v>
      </c>
      <c r="G56" s="108"/>
    </row>
    <row r="57" spans="1:7" ht="12.75">
      <c r="A57" s="104"/>
      <c r="B57" s="208"/>
      <c r="C57" s="86"/>
      <c r="D57" s="126"/>
      <c r="E57" s="82"/>
      <c r="F57" s="209"/>
      <c r="G57" s="108"/>
    </row>
    <row r="58" spans="1:7" ht="63.75">
      <c r="A58" s="104" t="s">
        <v>568</v>
      </c>
      <c r="B58" s="101" t="s">
        <v>862</v>
      </c>
      <c r="C58" s="86">
        <f>C113*1.4</f>
        <v>286.72</v>
      </c>
      <c r="D58" s="87" t="s">
        <v>595</v>
      </c>
      <c r="E58" s="82"/>
      <c r="F58" s="209">
        <f>C58*E58</f>
        <v>0</v>
      </c>
      <c r="G58" s="108"/>
    </row>
    <row r="59" spans="1:7" ht="12.75">
      <c r="A59" s="105"/>
      <c r="B59" s="101"/>
      <c r="C59" s="118"/>
      <c r="D59" s="87"/>
      <c r="E59" s="82"/>
      <c r="F59" s="209"/>
      <c r="G59" s="108"/>
    </row>
    <row r="60" spans="1:7" ht="38.25">
      <c r="A60" s="104" t="s">
        <v>569</v>
      </c>
      <c r="B60" s="101" t="s">
        <v>863</v>
      </c>
      <c r="C60" s="118">
        <f>C27*1</f>
        <v>64</v>
      </c>
      <c r="D60" s="87" t="s">
        <v>595</v>
      </c>
      <c r="E60" s="82"/>
      <c r="F60" s="209">
        <f>C60*E60</f>
        <v>0</v>
      </c>
      <c r="G60" s="108"/>
    </row>
    <row r="61" spans="1:7" ht="12.75">
      <c r="A61" s="105"/>
      <c r="B61" s="101"/>
      <c r="C61" s="118"/>
      <c r="D61" s="87"/>
      <c r="E61" s="82"/>
      <c r="F61" s="209"/>
      <c r="G61" s="108"/>
    </row>
    <row r="62" spans="1:7" ht="51">
      <c r="A62" s="104" t="s">
        <v>570</v>
      </c>
      <c r="B62" s="101" t="s">
        <v>739</v>
      </c>
      <c r="C62" s="118">
        <f>40*0.5</f>
        <v>20</v>
      </c>
      <c r="D62" s="87" t="s">
        <v>595</v>
      </c>
      <c r="E62" s="82"/>
      <c r="F62" s="209">
        <f>C62*E62</f>
        <v>0</v>
      </c>
      <c r="G62" s="108"/>
    </row>
    <row r="63" spans="1:7" ht="12.75">
      <c r="A63" s="105"/>
      <c r="B63" s="101"/>
      <c r="C63" s="118"/>
      <c r="D63" s="87"/>
      <c r="E63" s="82"/>
      <c r="F63" s="209"/>
      <c r="G63" s="108"/>
    </row>
    <row r="64" spans="1:7" ht="25.5">
      <c r="A64" s="104" t="s">
        <v>571</v>
      </c>
      <c r="B64" s="101" t="s">
        <v>596</v>
      </c>
      <c r="C64" s="118">
        <v>10</v>
      </c>
      <c r="D64" s="87" t="s">
        <v>595</v>
      </c>
      <c r="E64" s="82"/>
      <c r="F64" s="209">
        <f>C64*E64</f>
        <v>0</v>
      </c>
      <c r="G64" s="108"/>
    </row>
    <row r="65" spans="1:7" ht="12.75">
      <c r="A65" s="105"/>
      <c r="B65" s="116"/>
      <c r="C65" s="118"/>
      <c r="D65" s="210"/>
      <c r="E65" s="82"/>
      <c r="F65" s="209"/>
      <c r="G65" s="108"/>
    </row>
    <row r="66" spans="1:7" ht="12.75">
      <c r="A66" s="104" t="s">
        <v>572</v>
      </c>
      <c r="B66" s="101" t="s">
        <v>597</v>
      </c>
      <c r="C66" s="118">
        <f>C25*0.8</f>
        <v>1355.15</v>
      </c>
      <c r="D66" s="87" t="s">
        <v>551</v>
      </c>
      <c r="E66" s="82"/>
      <c r="F66" s="209">
        <f>C66*E66</f>
        <v>0</v>
      </c>
      <c r="G66" s="108"/>
    </row>
    <row r="67" spans="1:7" ht="12.75">
      <c r="A67" s="105"/>
      <c r="B67" s="211"/>
      <c r="C67" s="118"/>
      <c r="D67" s="210"/>
      <c r="E67" s="82"/>
      <c r="F67" s="209"/>
      <c r="G67" s="108"/>
    </row>
    <row r="68" spans="1:7" ht="25.5">
      <c r="A68" s="104" t="s">
        <v>573</v>
      </c>
      <c r="B68" s="101" t="s">
        <v>598</v>
      </c>
      <c r="C68" s="118">
        <f>C113*0.6</f>
        <v>122.88</v>
      </c>
      <c r="D68" s="87" t="s">
        <v>551</v>
      </c>
      <c r="E68" s="82"/>
      <c r="F68" s="209">
        <f>C68*E68</f>
        <v>0</v>
      </c>
      <c r="G68" s="108"/>
    </row>
    <row r="69" spans="1:7" ht="12.75">
      <c r="A69" s="104"/>
      <c r="B69" s="101"/>
      <c r="C69" s="118"/>
      <c r="D69" s="87"/>
      <c r="E69" s="82"/>
      <c r="F69" s="209"/>
      <c r="G69" s="108"/>
    </row>
    <row r="70" spans="1:7" ht="38.25">
      <c r="A70" s="104" t="s">
        <v>900</v>
      </c>
      <c r="B70" s="101" t="s">
        <v>746</v>
      </c>
      <c r="C70" s="118">
        <f>C111*0.65</f>
        <v>72.97</v>
      </c>
      <c r="D70" s="87" t="s">
        <v>595</v>
      </c>
      <c r="E70" s="82"/>
      <c r="F70" s="209">
        <f>C70*E70</f>
        <v>0</v>
      </c>
      <c r="G70" s="108"/>
    </row>
    <row r="71" spans="1:7" ht="12.75">
      <c r="A71" s="105"/>
      <c r="B71" s="101"/>
      <c r="C71" s="118"/>
      <c r="D71" s="87"/>
      <c r="E71" s="82"/>
      <c r="F71" s="209"/>
      <c r="G71" s="108"/>
    </row>
    <row r="72" spans="1:7" ht="51">
      <c r="A72" s="104" t="s">
        <v>574</v>
      </c>
      <c r="B72" s="101" t="s">
        <v>132</v>
      </c>
      <c r="C72" s="118">
        <f>696.56+211.91-C70</f>
        <v>835.5</v>
      </c>
      <c r="D72" s="87" t="s">
        <v>595</v>
      </c>
      <c r="E72" s="82"/>
      <c r="F72" s="209">
        <f>C72*E72</f>
        <v>0</v>
      </c>
      <c r="G72" s="108"/>
    </row>
    <row r="73" spans="1:7" ht="12.75">
      <c r="A73" s="105"/>
      <c r="B73" s="101"/>
      <c r="C73" s="118"/>
      <c r="D73" s="87"/>
      <c r="E73" s="82"/>
      <c r="F73" s="209"/>
      <c r="G73" s="108"/>
    </row>
    <row r="74" spans="1:7" ht="51">
      <c r="A74" s="104" t="s">
        <v>575</v>
      </c>
      <c r="B74" s="101" t="s">
        <v>428</v>
      </c>
      <c r="C74" s="118">
        <f>C113*0.65</f>
        <v>133.12</v>
      </c>
      <c r="D74" s="87" t="s">
        <v>595</v>
      </c>
      <c r="E74" s="82"/>
      <c r="F74" s="209">
        <f>C74*E74</f>
        <v>0</v>
      </c>
      <c r="G74" s="108"/>
    </row>
    <row r="75" spans="1:7" ht="12.75">
      <c r="A75" s="105"/>
      <c r="B75" s="101"/>
      <c r="C75" s="118"/>
      <c r="D75" s="87"/>
      <c r="E75" s="82"/>
      <c r="F75" s="209"/>
      <c r="G75" s="108"/>
    </row>
    <row r="76" spans="1:7" ht="38.25">
      <c r="A76" s="104" t="s">
        <v>576</v>
      </c>
      <c r="B76" s="115" t="s">
        <v>839</v>
      </c>
      <c r="C76" s="118">
        <f>C27*1.3</f>
        <v>83.2</v>
      </c>
      <c r="D76" s="87" t="s">
        <v>595</v>
      </c>
      <c r="E76" s="82"/>
      <c r="F76" s="209">
        <f>C76*E76</f>
        <v>0</v>
      </c>
      <c r="G76" s="108"/>
    </row>
    <row r="77" spans="1:7" ht="12.75">
      <c r="A77" s="105"/>
      <c r="B77" s="101"/>
      <c r="C77" s="118"/>
      <c r="D77" s="87"/>
      <c r="E77" s="82"/>
      <c r="F77" s="209"/>
      <c r="G77" s="108"/>
    </row>
    <row r="78" spans="1:7" ht="38.25">
      <c r="A78" s="104" t="s">
        <v>577</v>
      </c>
      <c r="B78" s="115" t="s">
        <v>840</v>
      </c>
      <c r="C78" s="118">
        <f>40*0.8</f>
        <v>32</v>
      </c>
      <c r="D78" s="87" t="s">
        <v>595</v>
      </c>
      <c r="E78" s="82"/>
      <c r="F78" s="209">
        <f>C78*E78</f>
        <v>0</v>
      </c>
      <c r="G78" s="108"/>
    </row>
    <row r="79" spans="1:7" ht="12.75">
      <c r="A79" s="105"/>
      <c r="B79" s="101"/>
      <c r="C79" s="118"/>
      <c r="D79" s="87"/>
      <c r="E79" s="82"/>
      <c r="F79" s="209"/>
      <c r="G79" s="108"/>
    </row>
    <row r="80" spans="1:7" ht="51">
      <c r="A80" s="104" t="s">
        <v>578</v>
      </c>
      <c r="B80" s="101" t="s">
        <v>738</v>
      </c>
      <c r="C80" s="118">
        <f>1984.86/2</f>
        <v>992.43</v>
      </c>
      <c r="D80" s="87" t="s">
        <v>595</v>
      </c>
      <c r="E80" s="82"/>
      <c r="F80" s="209">
        <f>C80*E80</f>
        <v>0</v>
      </c>
      <c r="G80" s="108"/>
    </row>
    <row r="81" spans="1:7" ht="12.75">
      <c r="A81" s="105"/>
      <c r="B81" s="101"/>
      <c r="C81" s="118"/>
      <c r="D81" s="87"/>
      <c r="E81" s="82"/>
      <c r="F81" s="209"/>
      <c r="G81" s="108"/>
    </row>
    <row r="82" spans="1:7" ht="38.25">
      <c r="A82" s="104" t="s">
        <v>578</v>
      </c>
      <c r="B82" s="101" t="s">
        <v>865</v>
      </c>
      <c r="C82" s="118">
        <f>1984.86/2</f>
        <v>992.43</v>
      </c>
      <c r="D82" s="87" t="s">
        <v>595</v>
      </c>
      <c r="E82" s="82"/>
      <c r="F82" s="209">
        <f>C82*E82</f>
        <v>0</v>
      </c>
      <c r="G82" s="108"/>
    </row>
    <row r="83" spans="1:7" ht="12.75">
      <c r="A83" s="105"/>
      <c r="B83" s="101"/>
      <c r="C83" s="118"/>
      <c r="D83" s="87"/>
      <c r="E83" s="82"/>
      <c r="F83" s="209"/>
      <c r="G83" s="108"/>
    </row>
    <row r="84" spans="1:7" ht="51">
      <c r="A84" s="104" t="s">
        <v>579</v>
      </c>
      <c r="B84" s="101" t="s">
        <v>427</v>
      </c>
      <c r="C84" s="118">
        <f>C58+C62-C74-C78-0.018*C113</f>
        <v>137.91</v>
      </c>
      <c r="D84" s="87" t="s">
        <v>595</v>
      </c>
      <c r="E84" s="82"/>
      <c r="F84" s="209">
        <f>C84*E84</f>
        <v>0</v>
      </c>
      <c r="G84" s="108"/>
    </row>
    <row r="85" spans="1:7" ht="12.75">
      <c r="A85" s="105"/>
      <c r="B85" s="101"/>
      <c r="C85" s="118"/>
      <c r="D85" s="87"/>
      <c r="E85" s="82"/>
      <c r="F85" s="209"/>
      <c r="G85" s="108"/>
    </row>
    <row r="86" spans="1:7" ht="25.5">
      <c r="A86" s="104" t="s">
        <v>580</v>
      </c>
      <c r="B86" s="101" t="s">
        <v>84</v>
      </c>
      <c r="C86" s="118">
        <v>34.91</v>
      </c>
      <c r="D86" s="87" t="s">
        <v>551</v>
      </c>
      <c r="E86" s="82"/>
      <c r="F86" s="209">
        <f>C86*E86</f>
        <v>0</v>
      </c>
      <c r="G86" s="108"/>
    </row>
    <row r="87" spans="1:7" ht="13.5" thickBot="1">
      <c r="A87" s="291"/>
      <c r="B87" s="292"/>
      <c r="C87" s="191"/>
      <c r="D87" s="192"/>
      <c r="E87" s="289"/>
      <c r="F87" s="293"/>
      <c r="G87" s="108"/>
    </row>
    <row r="88" spans="1:7" ht="14.25" thickBot="1" thickTop="1">
      <c r="A88" s="227"/>
      <c r="B88" s="239" t="s">
        <v>600</v>
      </c>
      <c r="C88" s="228"/>
      <c r="D88" s="229"/>
      <c r="E88" s="285"/>
      <c r="F88" s="230">
        <f>SUM(F45:F87)</f>
        <v>0</v>
      </c>
      <c r="G88" s="108"/>
    </row>
    <row r="89" spans="1:7" ht="12.75">
      <c r="A89" s="196"/>
      <c r="B89" s="236"/>
      <c r="C89" s="222"/>
      <c r="D89" s="223"/>
      <c r="E89" s="243"/>
      <c r="F89" s="224"/>
      <c r="G89" s="108"/>
    </row>
    <row r="90" spans="1:7" ht="13.5" thickBot="1">
      <c r="A90" s="255"/>
      <c r="B90" s="256"/>
      <c r="C90" s="257"/>
      <c r="D90" s="258"/>
      <c r="E90" s="249"/>
      <c r="F90" s="259"/>
      <c r="G90" s="108"/>
    </row>
    <row r="91" spans="1:7" ht="13.5" thickBot="1">
      <c r="A91" s="305" t="s">
        <v>562</v>
      </c>
      <c r="B91" s="306" t="s">
        <v>534</v>
      </c>
      <c r="C91" s="307"/>
      <c r="D91" s="308"/>
      <c r="E91" s="298"/>
      <c r="F91" s="309"/>
      <c r="G91" s="108"/>
    </row>
    <row r="92" spans="1:7" ht="12.75">
      <c r="A92" s="250"/>
      <c r="B92" s="236"/>
      <c r="C92" s="252"/>
      <c r="D92" s="253"/>
      <c r="E92" s="243"/>
      <c r="F92" s="254"/>
      <c r="G92" s="108"/>
    </row>
    <row r="93" spans="1:7" ht="12.75">
      <c r="A93" s="104" t="s">
        <v>76</v>
      </c>
      <c r="B93" s="101"/>
      <c r="C93" s="86"/>
      <c r="D93" s="213"/>
      <c r="E93" s="82"/>
      <c r="F93" s="83">
        <f>+C93*E93</f>
        <v>0</v>
      </c>
      <c r="G93" s="108"/>
    </row>
    <row r="94" spans="1:7" ht="13.5" thickBot="1">
      <c r="A94" s="286"/>
      <c r="B94" s="287"/>
      <c r="C94" s="191"/>
      <c r="D94" s="288"/>
      <c r="E94" s="289"/>
      <c r="F94" s="290"/>
      <c r="G94" s="108"/>
    </row>
    <row r="95" spans="1:7" ht="14.25" thickBot="1" thickTop="1">
      <c r="A95" s="227"/>
      <c r="B95" s="239" t="s">
        <v>601</v>
      </c>
      <c r="C95" s="284"/>
      <c r="D95" s="229"/>
      <c r="E95" s="285"/>
      <c r="F95" s="230">
        <f>SUM(F93:F94)</f>
        <v>0</v>
      </c>
      <c r="G95" s="108"/>
    </row>
    <row r="96" spans="1:7" ht="12.75">
      <c r="A96" s="250"/>
      <c r="B96" s="251"/>
      <c r="C96" s="252"/>
      <c r="D96" s="253"/>
      <c r="E96" s="243"/>
      <c r="F96" s="254"/>
      <c r="G96" s="108"/>
    </row>
    <row r="97" spans="1:7" ht="13.5" thickBot="1">
      <c r="A97" s="260"/>
      <c r="B97" s="261"/>
      <c r="C97" s="262"/>
      <c r="D97" s="263"/>
      <c r="E97" s="249"/>
      <c r="F97" s="259"/>
      <c r="G97" s="108"/>
    </row>
    <row r="98" spans="1:7" ht="13.5" thickBot="1">
      <c r="A98" s="294" t="s">
        <v>563</v>
      </c>
      <c r="B98" s="310" t="s">
        <v>602</v>
      </c>
      <c r="C98" s="296"/>
      <c r="D98" s="311"/>
      <c r="E98" s="298"/>
      <c r="F98" s="299"/>
      <c r="G98" s="108"/>
    </row>
    <row r="99" spans="1:7" ht="12.75">
      <c r="A99" s="264"/>
      <c r="B99" s="265"/>
      <c r="C99" s="266"/>
      <c r="D99" s="267"/>
      <c r="E99" s="243"/>
      <c r="F99" s="244"/>
      <c r="G99" s="108"/>
    </row>
    <row r="100" spans="1:7" ht="107.25" customHeight="1">
      <c r="A100" s="106" t="s">
        <v>581</v>
      </c>
      <c r="B100" s="367" t="s">
        <v>430</v>
      </c>
      <c r="C100" s="86"/>
      <c r="D100" s="212"/>
      <c r="E100" s="82"/>
      <c r="F100" s="83"/>
      <c r="G100" s="108"/>
    </row>
    <row r="101" spans="1:7" ht="12.75">
      <c r="A101" s="106"/>
      <c r="B101" s="115" t="s">
        <v>608</v>
      </c>
      <c r="C101" s="86">
        <v>1237.27</v>
      </c>
      <c r="D101" s="212" t="s">
        <v>543</v>
      </c>
      <c r="E101" s="82"/>
      <c r="F101" s="83">
        <f>+C101*E101</f>
        <v>0</v>
      </c>
      <c r="G101" s="108"/>
    </row>
    <row r="102" spans="1:7" ht="12.75">
      <c r="A102" s="106"/>
      <c r="B102" s="115" t="s">
        <v>603</v>
      </c>
      <c r="C102" s="86">
        <v>344.41</v>
      </c>
      <c r="D102" s="87" t="s">
        <v>543</v>
      </c>
      <c r="E102" s="82"/>
      <c r="F102" s="83">
        <f>+C102*E102</f>
        <v>0</v>
      </c>
      <c r="G102" s="108"/>
    </row>
    <row r="103" spans="1:7" ht="12.75">
      <c r="A103" s="106"/>
      <c r="B103" s="115"/>
      <c r="C103" s="86"/>
      <c r="D103" s="87"/>
      <c r="E103" s="82"/>
      <c r="F103" s="83"/>
      <c r="G103" s="108"/>
    </row>
    <row r="104" spans="1:7" ht="25.5">
      <c r="A104" s="106" t="s">
        <v>582</v>
      </c>
      <c r="B104" s="101" t="s">
        <v>431</v>
      </c>
      <c r="C104" s="86"/>
      <c r="D104" s="87"/>
      <c r="E104" s="82"/>
      <c r="F104" s="83"/>
      <c r="G104" s="108"/>
    </row>
    <row r="105" spans="1:7" ht="12.75">
      <c r="A105" s="106"/>
      <c r="B105" s="214" t="s">
        <v>77</v>
      </c>
      <c r="C105" s="86">
        <f>3+3+6+1</f>
        <v>13</v>
      </c>
      <c r="D105" s="87" t="s">
        <v>545</v>
      </c>
      <c r="E105" s="82"/>
      <c r="F105" s="83">
        <f>+C105*E105</f>
        <v>0</v>
      </c>
      <c r="G105" s="108"/>
    </row>
    <row r="106" spans="1:7" ht="12.75">
      <c r="A106" s="106"/>
      <c r="B106" s="214" t="s">
        <v>743</v>
      </c>
      <c r="C106" s="86">
        <v>2</v>
      </c>
      <c r="D106" s="87" t="s">
        <v>545</v>
      </c>
      <c r="E106" s="82"/>
      <c r="F106" s="83">
        <f>+C106*E106</f>
        <v>0</v>
      </c>
      <c r="G106" s="108"/>
    </row>
    <row r="107" spans="1:7" ht="12.75">
      <c r="A107" s="106"/>
      <c r="B107" s="214" t="s">
        <v>744</v>
      </c>
      <c r="C107" s="86">
        <v>1</v>
      </c>
      <c r="D107" s="87" t="s">
        <v>545</v>
      </c>
      <c r="E107" s="82"/>
      <c r="F107" s="83">
        <f>+C107*E107</f>
        <v>0</v>
      </c>
      <c r="G107" s="108"/>
    </row>
    <row r="108" spans="1:7" ht="12.75">
      <c r="A108" s="106"/>
      <c r="B108" s="214" t="s">
        <v>740</v>
      </c>
      <c r="C108" s="86">
        <v>23</v>
      </c>
      <c r="D108" s="87" t="s">
        <v>545</v>
      </c>
      <c r="E108" s="82"/>
      <c r="F108" s="83">
        <f>+C108*E108</f>
        <v>0</v>
      </c>
      <c r="G108" s="108"/>
    </row>
    <row r="109" spans="1:7" ht="12.75">
      <c r="A109" s="106"/>
      <c r="B109" s="214" t="s">
        <v>741</v>
      </c>
      <c r="C109" s="86">
        <v>8</v>
      </c>
      <c r="D109" s="87" t="s">
        <v>545</v>
      </c>
      <c r="E109" s="82"/>
      <c r="F109" s="83">
        <f>+C109*E109</f>
        <v>0</v>
      </c>
      <c r="G109" s="108"/>
    </row>
    <row r="110" spans="1:7" ht="12.75">
      <c r="A110" s="106"/>
      <c r="B110" s="214"/>
      <c r="C110" s="86"/>
      <c r="D110" s="87"/>
      <c r="E110" s="82"/>
      <c r="F110" s="83"/>
      <c r="G110" s="108"/>
    </row>
    <row r="111" spans="1:7" ht="39.75" customHeight="1">
      <c r="A111" s="106" t="s">
        <v>583</v>
      </c>
      <c r="B111" s="367" t="s">
        <v>745</v>
      </c>
      <c r="C111" s="86">
        <v>112.26</v>
      </c>
      <c r="D111" s="87" t="s">
        <v>543</v>
      </c>
      <c r="E111" s="82"/>
      <c r="F111" s="83">
        <f>+C111*E111</f>
        <v>0</v>
      </c>
      <c r="G111" s="108"/>
    </row>
    <row r="112" spans="1:7" ht="12.75">
      <c r="A112" s="106"/>
      <c r="B112" s="215"/>
      <c r="C112" s="86"/>
      <c r="D112" s="88"/>
      <c r="E112" s="82"/>
      <c r="F112" s="83"/>
      <c r="G112" s="108"/>
    </row>
    <row r="113" spans="1:7" ht="52.5">
      <c r="A113" s="106" t="s">
        <v>253</v>
      </c>
      <c r="B113" s="115" t="s">
        <v>841</v>
      </c>
      <c r="C113" s="86">
        <f>2.6+5.4+6+5.8+3.6+4.2+5.5+2.5+8.2+1.5+8.2+2.2+4.5+5.1+3.2+25.3+3+4.3+5.3+2+18.6+4.1+2.9+1.9+3+3.8+4.5+6.6+2.5+5+2.5+2+1.9+4.9+2.7+12.1+2.7+1.8+2.9+5+5</f>
        <v>204.8</v>
      </c>
      <c r="D113" s="87" t="s">
        <v>543</v>
      </c>
      <c r="E113" s="82"/>
      <c r="F113" s="83">
        <f>+C113*E113</f>
        <v>0</v>
      </c>
      <c r="G113" s="108"/>
    </row>
    <row r="114" spans="1:7" ht="12" customHeight="1">
      <c r="A114" s="106"/>
      <c r="B114" s="115"/>
      <c r="C114" s="86"/>
      <c r="D114" s="87"/>
      <c r="E114" s="82"/>
      <c r="F114" s="83"/>
      <c r="G114" s="108"/>
    </row>
    <row r="115" spans="1:7" ht="132.75" customHeight="1">
      <c r="A115" s="106" t="s">
        <v>254</v>
      </c>
      <c r="B115" s="216" t="s">
        <v>747</v>
      </c>
      <c r="C115" s="86"/>
      <c r="D115" s="217"/>
      <c r="E115" s="82"/>
      <c r="F115" s="83"/>
      <c r="G115" s="108"/>
    </row>
    <row r="116" spans="1:7" ht="12.75">
      <c r="A116" s="106"/>
      <c r="B116" s="214" t="s">
        <v>913</v>
      </c>
      <c r="C116" s="86">
        <f>15-1+13-4+6-2+5-2+17-3+2</f>
        <v>46</v>
      </c>
      <c r="D116" s="87" t="s">
        <v>545</v>
      </c>
      <c r="E116" s="82"/>
      <c r="F116" s="83">
        <f>+C116*E116</f>
        <v>0</v>
      </c>
      <c r="G116" s="108"/>
    </row>
    <row r="117" spans="1:7" ht="12.75">
      <c r="A117" s="106"/>
      <c r="B117" s="214" t="s">
        <v>849</v>
      </c>
      <c r="C117" s="86">
        <f>1+2</f>
        <v>3</v>
      </c>
      <c r="D117" s="87" t="s">
        <v>545</v>
      </c>
      <c r="E117" s="82"/>
      <c r="F117" s="83">
        <f>+C117*E117</f>
        <v>0</v>
      </c>
      <c r="G117" s="108"/>
    </row>
    <row r="118" spans="1:7" ht="12.75">
      <c r="A118" s="106"/>
      <c r="B118" s="214"/>
      <c r="C118" s="86"/>
      <c r="D118" s="87"/>
      <c r="E118" s="82"/>
      <c r="F118" s="83"/>
      <c r="G118" s="108"/>
    </row>
    <row r="119" spans="1:7" ht="140.25">
      <c r="A119" s="106" t="s">
        <v>584</v>
      </c>
      <c r="B119" s="216" t="s">
        <v>907</v>
      </c>
      <c r="C119" s="86"/>
      <c r="D119" s="87"/>
      <c r="E119" s="82"/>
      <c r="F119" s="83"/>
      <c r="G119" s="108"/>
    </row>
    <row r="120" spans="1:7" ht="12.75">
      <c r="A120" s="106"/>
      <c r="B120" s="214" t="s">
        <v>913</v>
      </c>
      <c r="C120" s="86">
        <f>1+4+2+1+3</f>
        <v>11</v>
      </c>
      <c r="D120" s="87" t="s">
        <v>545</v>
      </c>
      <c r="E120" s="82"/>
      <c r="F120" s="83">
        <f>+C120*E120</f>
        <v>0</v>
      </c>
      <c r="G120" s="108"/>
    </row>
    <row r="121" spans="1:7" ht="12.75">
      <c r="A121" s="106"/>
      <c r="B121" s="214"/>
      <c r="C121" s="86"/>
      <c r="D121" s="87"/>
      <c r="E121" s="82"/>
      <c r="F121" s="83"/>
      <c r="G121" s="108"/>
    </row>
    <row r="122" spans="1:7" ht="129.75" customHeight="1">
      <c r="A122" s="106" t="s">
        <v>585</v>
      </c>
      <c r="B122" s="216" t="s">
        <v>908</v>
      </c>
      <c r="C122" s="86"/>
      <c r="D122" s="87"/>
      <c r="E122" s="82"/>
      <c r="F122" s="83"/>
      <c r="G122" s="108"/>
    </row>
    <row r="123" spans="1:7" ht="12.75">
      <c r="A123" s="106"/>
      <c r="B123" s="214" t="s">
        <v>913</v>
      </c>
      <c r="C123" s="86">
        <v>1</v>
      </c>
      <c r="D123" s="87" t="s">
        <v>545</v>
      </c>
      <c r="E123" s="82"/>
      <c r="F123" s="83">
        <f>+C123*E123</f>
        <v>0</v>
      </c>
      <c r="G123" s="108"/>
    </row>
    <row r="124" spans="1:7" ht="12.75">
      <c r="A124" s="106"/>
      <c r="B124" s="214"/>
      <c r="C124" s="86"/>
      <c r="D124" s="87"/>
      <c r="E124" s="82"/>
      <c r="F124" s="83"/>
      <c r="G124" s="108"/>
    </row>
    <row r="125" spans="1:7" ht="127.5">
      <c r="A125" s="106" t="s">
        <v>586</v>
      </c>
      <c r="B125" s="216" t="s">
        <v>780</v>
      </c>
      <c r="C125" s="86"/>
      <c r="D125" s="217"/>
      <c r="E125" s="82"/>
      <c r="F125" s="83"/>
      <c r="G125" s="108"/>
    </row>
    <row r="126" spans="1:7" ht="12.75">
      <c r="A126" s="106"/>
      <c r="B126" s="214" t="s">
        <v>849</v>
      </c>
      <c r="C126" s="86">
        <v>1</v>
      </c>
      <c r="D126" s="87" t="s">
        <v>545</v>
      </c>
      <c r="E126" s="82"/>
      <c r="F126" s="83">
        <f>+C126*E126</f>
        <v>0</v>
      </c>
      <c r="G126" s="108"/>
    </row>
    <row r="127" spans="1:7" ht="12.75">
      <c r="A127" s="106"/>
      <c r="B127" s="214"/>
      <c r="C127" s="86"/>
      <c r="D127" s="87"/>
      <c r="E127" s="82"/>
      <c r="F127" s="83"/>
      <c r="G127" s="108"/>
    </row>
    <row r="128" spans="1:7" ht="93.75" customHeight="1">
      <c r="A128" s="106" t="s">
        <v>587</v>
      </c>
      <c r="B128" s="216" t="s">
        <v>910</v>
      </c>
      <c r="C128" s="86"/>
      <c r="D128" s="217"/>
      <c r="E128" s="82"/>
      <c r="F128" s="83"/>
      <c r="G128" s="108"/>
    </row>
    <row r="129" spans="1:7" ht="12.75">
      <c r="A129" s="106"/>
      <c r="B129" s="214" t="s">
        <v>911</v>
      </c>
      <c r="C129" s="86">
        <v>1</v>
      </c>
      <c r="D129" s="87" t="s">
        <v>545</v>
      </c>
      <c r="E129" s="82"/>
      <c r="F129" s="83">
        <f>+C129*E129</f>
        <v>0</v>
      </c>
      <c r="G129" s="108"/>
    </row>
    <row r="130" spans="1:7" ht="12.75">
      <c r="A130" s="106"/>
      <c r="B130" s="214"/>
      <c r="C130" s="86"/>
      <c r="D130" s="87"/>
      <c r="E130" s="82"/>
      <c r="F130" s="83"/>
      <c r="G130" s="108"/>
    </row>
    <row r="131" spans="1:7" ht="51">
      <c r="A131" s="106" t="s">
        <v>588</v>
      </c>
      <c r="B131" s="218" t="s">
        <v>912</v>
      </c>
      <c r="C131" s="86">
        <v>1</v>
      </c>
      <c r="D131" s="87" t="s">
        <v>545</v>
      </c>
      <c r="E131" s="82"/>
      <c r="F131" s="83">
        <f>+C131*E131</f>
        <v>0</v>
      </c>
      <c r="G131" s="108"/>
    </row>
    <row r="132" spans="1:7" ht="12.75">
      <c r="A132" s="106"/>
      <c r="B132" s="214"/>
      <c r="C132" s="86"/>
      <c r="D132" s="87"/>
      <c r="E132" s="82"/>
      <c r="F132" s="83"/>
      <c r="G132" s="108"/>
    </row>
    <row r="133" spans="1:7" ht="51">
      <c r="A133" s="106" t="s">
        <v>589</v>
      </c>
      <c r="B133" s="218" t="s">
        <v>781</v>
      </c>
      <c r="C133" s="86">
        <v>37</v>
      </c>
      <c r="D133" s="212" t="s">
        <v>545</v>
      </c>
      <c r="E133" s="82"/>
      <c r="F133" s="83">
        <f>+C133*E133</f>
        <v>0</v>
      </c>
      <c r="G133" s="108"/>
    </row>
    <row r="134" spans="1:7" ht="12.75">
      <c r="A134" s="106"/>
      <c r="B134" s="85"/>
      <c r="C134" s="86"/>
      <c r="D134" s="212"/>
      <c r="E134" s="82"/>
      <c r="F134" s="83"/>
      <c r="G134" s="108"/>
    </row>
    <row r="135" spans="1:7" ht="54.75" customHeight="1">
      <c r="A135" s="106" t="s">
        <v>590</v>
      </c>
      <c r="B135" s="218" t="s">
        <v>909</v>
      </c>
      <c r="C135" s="86">
        <v>3</v>
      </c>
      <c r="D135" s="212" t="s">
        <v>545</v>
      </c>
      <c r="E135" s="82"/>
      <c r="F135" s="83">
        <f>+C135*E135</f>
        <v>0</v>
      </c>
      <c r="G135" s="108"/>
    </row>
    <row r="136" spans="1:7" ht="12.75">
      <c r="A136" s="106"/>
      <c r="B136" s="218"/>
      <c r="C136" s="86"/>
      <c r="D136" s="212"/>
      <c r="E136" s="82"/>
      <c r="F136" s="83"/>
      <c r="G136" s="108"/>
    </row>
    <row r="137" spans="1:7" ht="63.75">
      <c r="A137" s="106" t="s">
        <v>255</v>
      </c>
      <c r="B137" s="218" t="s">
        <v>782</v>
      </c>
      <c r="C137" s="86">
        <v>1</v>
      </c>
      <c r="D137" s="212" t="s">
        <v>545</v>
      </c>
      <c r="E137" s="82"/>
      <c r="F137" s="83">
        <f>+C137*E137</f>
        <v>0</v>
      </c>
      <c r="G137" s="108"/>
    </row>
    <row r="138" spans="1:7" ht="13.5" thickBot="1">
      <c r="A138" s="189"/>
      <c r="B138" s="190"/>
      <c r="C138" s="191"/>
      <c r="D138" s="192"/>
      <c r="E138" s="427"/>
      <c r="F138" s="192"/>
      <c r="G138" s="108"/>
    </row>
    <row r="139" spans="1:7" ht="14.25" thickBot="1" thickTop="1">
      <c r="A139" s="227"/>
      <c r="B139" s="283" t="s">
        <v>604</v>
      </c>
      <c r="C139" s="228"/>
      <c r="D139" s="229"/>
      <c r="E139" s="285"/>
      <c r="F139" s="230">
        <f>SUM(F100:F138)</f>
        <v>0</v>
      </c>
      <c r="G139" s="108"/>
    </row>
    <row r="140" spans="1:7" ht="12.75">
      <c r="A140" s="268"/>
      <c r="B140" s="269"/>
      <c r="C140" s="266"/>
      <c r="D140" s="270"/>
      <c r="E140" s="243"/>
      <c r="F140" s="271"/>
      <c r="G140" s="108"/>
    </row>
    <row r="141" spans="1:7" ht="13.5" thickBot="1">
      <c r="A141" s="276"/>
      <c r="B141" s="232"/>
      <c r="C141" s="226"/>
      <c r="D141" s="277"/>
      <c r="E141" s="249"/>
      <c r="F141" s="235"/>
      <c r="G141" s="108"/>
    </row>
    <row r="142" spans="1:7" ht="13.5" thickBot="1">
      <c r="A142" s="300" t="s">
        <v>564</v>
      </c>
      <c r="B142" s="312" t="s">
        <v>536</v>
      </c>
      <c r="C142" s="313"/>
      <c r="D142" s="314"/>
      <c r="E142" s="405"/>
      <c r="F142" s="315"/>
      <c r="G142" s="108"/>
    </row>
    <row r="143" spans="1:7" ht="12.75">
      <c r="A143" s="272"/>
      <c r="B143" s="273"/>
      <c r="C143" s="274"/>
      <c r="D143" s="273"/>
      <c r="E143" s="243"/>
      <c r="F143" s="275"/>
      <c r="G143" s="108"/>
    </row>
    <row r="144" spans="1:7" ht="25.5">
      <c r="A144" s="219" t="s">
        <v>591</v>
      </c>
      <c r="B144" s="220" t="s">
        <v>605</v>
      </c>
      <c r="C144" s="86">
        <f>(C25+C113)*1.5</f>
        <v>2848.11</v>
      </c>
      <c r="D144" s="87" t="s">
        <v>543</v>
      </c>
      <c r="E144" s="82"/>
      <c r="F144" s="83">
        <f>+C144*E144</f>
        <v>0</v>
      </c>
      <c r="G144" s="108"/>
    </row>
    <row r="145" spans="1:7" ht="12.75">
      <c r="A145" s="219"/>
      <c r="B145" s="220"/>
      <c r="C145" s="86"/>
      <c r="D145" s="87"/>
      <c r="E145" s="82"/>
      <c r="F145" s="83"/>
      <c r="G145" s="108"/>
    </row>
    <row r="146" spans="1:7" ht="12.75">
      <c r="A146" s="145" t="s">
        <v>592</v>
      </c>
      <c r="B146" s="362" t="s">
        <v>914</v>
      </c>
      <c r="C146" s="56">
        <f>C25</f>
        <v>1693.94</v>
      </c>
      <c r="D146" s="361" t="s">
        <v>543</v>
      </c>
      <c r="E146" s="178"/>
      <c r="F146" s="158">
        <f aca="true" t="shared" si="0" ref="F146:F158">+C146*E146</f>
        <v>0</v>
      </c>
      <c r="G146" s="108"/>
    </row>
    <row r="147" spans="1:7" ht="12.75">
      <c r="A147" s="145"/>
      <c r="B147" s="362"/>
      <c r="C147" s="56"/>
      <c r="D147" s="361"/>
      <c r="E147" s="178"/>
      <c r="F147" s="158"/>
      <c r="G147" s="108"/>
    </row>
    <row r="148" spans="1:7" ht="25.5">
      <c r="A148" s="176" t="s">
        <v>593</v>
      </c>
      <c r="B148" s="72" t="s">
        <v>915</v>
      </c>
      <c r="C148" s="56">
        <f>(C25+C113)</f>
        <v>1898.74</v>
      </c>
      <c r="D148" s="363" t="s">
        <v>543</v>
      </c>
      <c r="E148" s="178"/>
      <c r="F148" s="158">
        <f t="shared" si="0"/>
        <v>0</v>
      </c>
      <c r="G148" s="108"/>
    </row>
    <row r="149" spans="1:7" ht="12.75">
      <c r="A149" s="157"/>
      <c r="B149" s="40"/>
      <c r="C149" s="56"/>
      <c r="D149" s="183"/>
      <c r="E149" s="178"/>
      <c r="F149" s="158"/>
      <c r="G149" s="108"/>
    </row>
    <row r="150" spans="1:7" ht="25.5">
      <c r="A150" s="145" t="s">
        <v>594</v>
      </c>
      <c r="B150" s="45" t="s">
        <v>916</v>
      </c>
      <c r="C150" s="56">
        <v>1</v>
      </c>
      <c r="D150" s="361" t="s">
        <v>545</v>
      </c>
      <c r="E150" s="178"/>
      <c r="F150" s="158">
        <f>+C150*E150</f>
        <v>0</v>
      </c>
      <c r="G150" s="108"/>
    </row>
    <row r="151" spans="1:7" ht="12.75">
      <c r="A151" s="333"/>
      <c r="B151" s="45"/>
      <c r="C151" s="56"/>
      <c r="D151" s="361"/>
      <c r="E151" s="178"/>
      <c r="F151" s="158"/>
      <c r="G151" s="108"/>
    </row>
    <row r="152" spans="1:7" ht="38.25">
      <c r="A152" s="176" t="s">
        <v>917</v>
      </c>
      <c r="B152" s="45" t="s">
        <v>239</v>
      </c>
      <c r="C152" s="56">
        <v>1</v>
      </c>
      <c r="D152" s="361" t="s">
        <v>545</v>
      </c>
      <c r="E152" s="178"/>
      <c r="F152" s="158">
        <f t="shared" si="0"/>
        <v>0</v>
      </c>
      <c r="G152" s="108"/>
    </row>
    <row r="153" spans="1:7" ht="12.75">
      <c r="A153" s="333"/>
      <c r="B153" s="45"/>
      <c r="C153" s="56"/>
      <c r="D153" s="361"/>
      <c r="E153" s="178"/>
      <c r="F153" s="158"/>
      <c r="G153" s="108"/>
    </row>
    <row r="154" spans="1:7" ht="12.75">
      <c r="A154" s="145" t="s">
        <v>918</v>
      </c>
      <c r="B154" s="40" t="s">
        <v>919</v>
      </c>
      <c r="C154" s="56">
        <v>15</v>
      </c>
      <c r="D154" s="183" t="s">
        <v>606</v>
      </c>
      <c r="E154" s="178"/>
      <c r="F154" s="158">
        <f t="shared" si="0"/>
        <v>0</v>
      </c>
      <c r="G154" s="108"/>
    </row>
    <row r="155" spans="1:7" ht="12.75">
      <c r="A155" s="334"/>
      <c r="B155" s="40"/>
      <c r="C155" s="56"/>
      <c r="D155" s="183"/>
      <c r="E155" s="178"/>
      <c r="F155" s="158"/>
      <c r="G155" s="108"/>
    </row>
    <row r="156" spans="1:7" ht="12.75">
      <c r="A156" s="145" t="s">
        <v>920</v>
      </c>
      <c r="B156" s="40" t="s">
        <v>856</v>
      </c>
      <c r="C156" s="56">
        <v>1</v>
      </c>
      <c r="D156" s="183" t="s">
        <v>545</v>
      </c>
      <c r="E156" s="178"/>
      <c r="F156" s="158">
        <f t="shared" si="0"/>
        <v>0</v>
      </c>
      <c r="G156" s="108"/>
    </row>
    <row r="157" spans="1:7" ht="12.75">
      <c r="A157" s="333"/>
      <c r="B157" s="364"/>
      <c r="C157" s="56"/>
      <c r="D157" s="183"/>
      <c r="E157" s="178"/>
      <c r="F157" s="158"/>
      <c r="G157" s="108"/>
    </row>
    <row r="158" spans="1:7" ht="38.25">
      <c r="A158" s="176" t="s">
        <v>921</v>
      </c>
      <c r="B158" s="74" t="s">
        <v>135</v>
      </c>
      <c r="C158" s="56">
        <v>5</v>
      </c>
      <c r="D158" s="183" t="s">
        <v>606</v>
      </c>
      <c r="E158" s="178"/>
      <c r="F158" s="158">
        <f t="shared" si="0"/>
        <v>0</v>
      </c>
      <c r="G158" s="108"/>
    </row>
    <row r="159" spans="1:7" ht="13.5" thickBot="1">
      <c r="A159" s="278"/>
      <c r="B159" s="279"/>
      <c r="C159" s="280"/>
      <c r="D159" s="281"/>
      <c r="E159" s="406"/>
      <c r="F159" s="282"/>
      <c r="G159" s="108"/>
    </row>
    <row r="160" spans="1:7" ht="14.25" thickBot="1" thickTop="1">
      <c r="A160" s="227"/>
      <c r="B160" s="239" t="s">
        <v>607</v>
      </c>
      <c r="C160" s="228"/>
      <c r="D160" s="229"/>
      <c r="E160" s="407"/>
      <c r="F160" s="230">
        <f>SUM(F144:F159)</f>
        <v>0</v>
      </c>
      <c r="G160" s="108"/>
    </row>
    <row r="161" ht="12.75">
      <c r="A161" s="107"/>
    </row>
    <row r="162" ht="12.75">
      <c r="A162" s="107"/>
    </row>
    <row r="163" ht="12.75">
      <c r="A163" s="107"/>
    </row>
    <row r="164" ht="12.75">
      <c r="A164" s="107"/>
    </row>
    <row r="165" ht="12.75">
      <c r="A165" s="107"/>
    </row>
    <row r="166" ht="12.75">
      <c r="A166" s="107"/>
    </row>
    <row r="167" ht="12.75">
      <c r="A167" s="107"/>
    </row>
    <row r="168" ht="12.75">
      <c r="A168" s="107"/>
    </row>
    <row r="169" ht="12.75">
      <c r="A169" s="107"/>
    </row>
    <row r="170" ht="12.75">
      <c r="A170" s="107"/>
    </row>
    <row r="171" ht="12.75">
      <c r="A171" s="107"/>
    </row>
    <row r="172" ht="12.75">
      <c r="A172" s="107"/>
    </row>
    <row r="173" ht="12.75">
      <c r="A173" s="107"/>
    </row>
    <row r="174" ht="12.75">
      <c r="A174" s="107"/>
    </row>
    <row r="175" ht="12.75">
      <c r="A175" s="107"/>
    </row>
    <row r="176" ht="12.75">
      <c r="A176" s="107"/>
    </row>
    <row r="177" ht="12.75">
      <c r="A177" s="107"/>
    </row>
    <row r="178" ht="12.75">
      <c r="A178" s="107"/>
    </row>
  </sheetData>
  <sheetProtection password="CA93" sheet="1" scenarios="1" selectLockedCells="1"/>
  <printOptions/>
  <pageMargins left="0.7874015748031497" right="0.1968503937007874" top="0.984251968503937" bottom="0.984251968503937" header="0.4330708661417323" footer="0.4330708661417323"/>
  <pageSetup horizontalDpi="300" verticalDpi="300" orientation="portrait" paperSize="9" scale="90" r:id="rId1"/>
</worksheet>
</file>

<file path=xl/worksheets/sheet3.xml><?xml version="1.0" encoding="utf-8"?>
<worksheet xmlns="http://schemas.openxmlformats.org/spreadsheetml/2006/main" xmlns:r="http://schemas.openxmlformats.org/officeDocument/2006/relationships">
  <sheetPr>
    <tabColor indexed="43"/>
  </sheetPr>
  <dimension ref="A1:G386"/>
  <sheetViews>
    <sheetView view="pageBreakPreview" zoomScaleSheetLayoutView="100" zoomScalePageLayoutView="0" workbookViewId="0" topLeftCell="A1">
      <selection activeCell="E24" sqref="E24"/>
    </sheetView>
  </sheetViews>
  <sheetFormatPr defaultColWidth="8.796875" defaultRowHeight="15"/>
  <cols>
    <col min="1" max="1" width="6.09765625" style="667" customWidth="1"/>
    <col min="2" max="2" width="45.59765625" style="629" customWidth="1"/>
    <col min="3" max="3" width="8.09765625" style="631" customWidth="1"/>
    <col min="4" max="4" width="8.3984375" style="628" customWidth="1"/>
    <col min="5" max="5" width="9.09765625" style="408" customWidth="1"/>
    <col min="6" max="6" width="12.59765625" style="706" customWidth="1"/>
    <col min="7" max="7" width="9" style="2" customWidth="1"/>
    <col min="8" max="16384" width="9" style="108" customWidth="1"/>
  </cols>
  <sheetData>
    <row r="1" spans="1:6" ht="12.75">
      <c r="A1" s="428"/>
      <c r="B1" s="429"/>
      <c r="C1" s="430"/>
      <c r="D1" s="431"/>
      <c r="E1" s="389"/>
      <c r="F1" s="668"/>
    </row>
    <row r="2" spans="1:6" ht="12.75">
      <c r="A2" s="432"/>
      <c r="B2" s="433" t="s">
        <v>759</v>
      </c>
      <c r="C2" s="11"/>
      <c r="D2" s="434"/>
      <c r="E2" s="390"/>
      <c r="F2" s="137"/>
    </row>
    <row r="3" spans="1:6" ht="12.75">
      <c r="A3" s="435" t="s">
        <v>726</v>
      </c>
      <c r="B3" s="436" t="s">
        <v>530</v>
      </c>
      <c r="C3" s="11"/>
      <c r="D3" s="434"/>
      <c r="E3" s="390"/>
      <c r="F3" s="137"/>
    </row>
    <row r="4" spans="1:6" ht="13.5" thickBot="1">
      <c r="A4" s="437"/>
      <c r="B4" s="438"/>
      <c r="C4" s="439"/>
      <c r="D4" s="440"/>
      <c r="E4" s="391"/>
      <c r="F4" s="669"/>
    </row>
    <row r="5" spans="1:6" ht="12.75">
      <c r="A5" s="441"/>
      <c r="B5" s="442" t="s">
        <v>527</v>
      </c>
      <c r="C5" s="120"/>
      <c r="D5" s="443"/>
      <c r="E5" s="392"/>
      <c r="F5" s="670" t="s">
        <v>930</v>
      </c>
    </row>
    <row r="6" spans="1:6" ht="12.75">
      <c r="A6" s="444" t="s">
        <v>754</v>
      </c>
      <c r="B6" s="445" t="s">
        <v>532</v>
      </c>
      <c r="C6" s="121"/>
      <c r="D6" s="446"/>
      <c r="E6" s="393"/>
      <c r="F6" s="146">
        <f>F33</f>
        <v>0</v>
      </c>
    </row>
    <row r="7" spans="1:6" ht="12.75">
      <c r="A7" s="444" t="s">
        <v>756</v>
      </c>
      <c r="B7" s="445" t="s">
        <v>533</v>
      </c>
      <c r="C7" s="121"/>
      <c r="D7" s="446"/>
      <c r="E7" s="393"/>
      <c r="F7" s="146">
        <f>F69</f>
        <v>0</v>
      </c>
    </row>
    <row r="8" spans="1:6" ht="12.75">
      <c r="A8" s="444" t="s">
        <v>758</v>
      </c>
      <c r="B8" s="445" t="s">
        <v>534</v>
      </c>
      <c r="C8" s="121"/>
      <c r="D8" s="446"/>
      <c r="E8" s="393"/>
      <c r="F8" s="146">
        <f>F95</f>
        <v>0</v>
      </c>
    </row>
    <row r="9" spans="1:6" ht="12.75">
      <c r="A9" s="444" t="s">
        <v>92</v>
      </c>
      <c r="B9" s="445" t="s">
        <v>535</v>
      </c>
      <c r="C9" s="121"/>
      <c r="D9" s="446"/>
      <c r="E9" s="393"/>
      <c r="F9" s="146">
        <f>F189</f>
        <v>0</v>
      </c>
    </row>
    <row r="10" spans="1:6" ht="12.75">
      <c r="A10" s="444" t="s">
        <v>127</v>
      </c>
      <c r="B10" s="445" t="s">
        <v>536</v>
      </c>
      <c r="C10" s="121"/>
      <c r="D10" s="446"/>
      <c r="E10" s="393"/>
      <c r="F10" s="146">
        <f>F204</f>
        <v>0</v>
      </c>
    </row>
    <row r="11" spans="1:6" ht="13.5" thickBot="1">
      <c r="A11" s="447"/>
      <c r="B11" s="448"/>
      <c r="C11" s="122"/>
      <c r="D11" s="449"/>
      <c r="E11" s="394"/>
      <c r="F11" s="149"/>
    </row>
    <row r="12" spans="1:6" ht="14.25" thickBot="1" thickTop="1">
      <c r="A12" s="450"/>
      <c r="B12" s="27" t="s">
        <v>531</v>
      </c>
      <c r="C12" s="123">
        <v>0.2</v>
      </c>
      <c r="D12" s="451"/>
      <c r="E12" s="395"/>
      <c r="F12" s="151">
        <f>SUM(F6:F11)</f>
        <v>0</v>
      </c>
    </row>
    <row r="13" spans="1:6" ht="12.75">
      <c r="A13" s="437"/>
      <c r="B13" s="438"/>
      <c r="C13" s="439"/>
      <c r="D13" s="440"/>
      <c r="E13" s="391"/>
      <c r="F13" s="669"/>
    </row>
    <row r="14" spans="1:6" ht="12.75">
      <c r="A14" s="437"/>
      <c r="B14" s="438" t="s">
        <v>929</v>
      </c>
      <c r="C14" s="439"/>
      <c r="D14" s="440"/>
      <c r="E14" s="391"/>
      <c r="F14" s="669"/>
    </row>
    <row r="15" spans="1:6" ht="12.75">
      <c r="A15" s="437"/>
      <c r="B15" s="438"/>
      <c r="C15" s="439"/>
      <c r="D15" s="440"/>
      <c r="E15" s="391"/>
      <c r="F15" s="669"/>
    </row>
    <row r="16" spans="1:6" ht="60">
      <c r="A16" s="437"/>
      <c r="B16" s="452" t="s">
        <v>779</v>
      </c>
      <c r="C16" s="439"/>
      <c r="D16" s="440"/>
      <c r="E16" s="391"/>
      <c r="F16" s="669"/>
    </row>
    <row r="17" spans="1:6" ht="13.5" thickBot="1">
      <c r="A17" s="437"/>
      <c r="B17" s="438"/>
      <c r="C17" s="439"/>
      <c r="D17" s="440"/>
      <c r="E17" s="391"/>
      <c r="F17" s="669"/>
    </row>
    <row r="18" spans="1:7" s="109" customFormat="1" ht="12.75">
      <c r="A18" s="453" t="s">
        <v>537</v>
      </c>
      <c r="B18" s="454" t="s">
        <v>538</v>
      </c>
      <c r="C18" s="455" t="s">
        <v>539</v>
      </c>
      <c r="D18" s="456" t="s">
        <v>540</v>
      </c>
      <c r="E18" s="396" t="s">
        <v>541</v>
      </c>
      <c r="F18" s="670" t="s">
        <v>930</v>
      </c>
      <c r="G18" s="37"/>
    </row>
    <row r="19" spans="1:7" s="110" customFormat="1" ht="12.75">
      <c r="A19" s="457"/>
      <c r="B19" s="458" t="s">
        <v>530</v>
      </c>
      <c r="C19" s="459"/>
      <c r="D19" s="460"/>
      <c r="E19" s="632"/>
      <c r="F19" s="671"/>
      <c r="G19" s="39"/>
    </row>
    <row r="20" spans="1:6" ht="13.5" thickBot="1">
      <c r="A20" s="461"/>
      <c r="B20" s="462"/>
      <c r="C20" s="463"/>
      <c r="D20" s="464"/>
      <c r="E20" s="633"/>
      <c r="F20" s="672"/>
    </row>
    <row r="21" spans="1:6" ht="13.5" thickBot="1">
      <c r="A21" s="465" t="s">
        <v>446</v>
      </c>
      <c r="B21" s="466" t="s">
        <v>532</v>
      </c>
      <c r="C21" s="467"/>
      <c r="D21" s="468"/>
      <c r="E21" s="634"/>
      <c r="F21" s="673"/>
    </row>
    <row r="22" spans="1:6" ht="12.75">
      <c r="A22" s="469"/>
      <c r="B22" s="470"/>
      <c r="C22" s="471"/>
      <c r="D22" s="472"/>
      <c r="E22" s="76"/>
      <c r="F22" s="674"/>
    </row>
    <row r="23" spans="1:6" ht="12.75">
      <c r="A23" s="473" t="s">
        <v>447</v>
      </c>
      <c r="B23" s="474" t="s">
        <v>609</v>
      </c>
      <c r="C23" s="475">
        <v>1993.6</v>
      </c>
      <c r="D23" s="476" t="s">
        <v>550</v>
      </c>
      <c r="E23" s="48"/>
      <c r="F23" s="675">
        <f>+C23*E23</f>
        <v>0</v>
      </c>
    </row>
    <row r="24" spans="1:6" ht="12.75">
      <c r="A24" s="473"/>
      <c r="B24" s="474"/>
      <c r="C24" s="475"/>
      <c r="D24" s="476"/>
      <c r="E24" s="48"/>
      <c r="F24" s="675"/>
    </row>
    <row r="25" spans="1:6" ht="12.75">
      <c r="A25" s="473" t="s">
        <v>448</v>
      </c>
      <c r="B25" s="474" t="s">
        <v>433</v>
      </c>
      <c r="C25" s="475">
        <v>7</v>
      </c>
      <c r="D25" s="476" t="s">
        <v>545</v>
      </c>
      <c r="E25" s="48"/>
      <c r="F25" s="675">
        <f>+C25*E25</f>
        <v>0</v>
      </c>
    </row>
    <row r="26" spans="1:6" ht="12.75">
      <c r="A26" s="473"/>
      <c r="B26" s="474"/>
      <c r="C26" s="475"/>
      <c r="D26" s="476"/>
      <c r="E26" s="48"/>
      <c r="F26" s="675"/>
    </row>
    <row r="27" spans="1:6" ht="12.75">
      <c r="A27" s="473" t="s">
        <v>449</v>
      </c>
      <c r="B27" s="474" t="s">
        <v>857</v>
      </c>
      <c r="C27" s="475">
        <v>100</v>
      </c>
      <c r="D27" s="476" t="s">
        <v>545</v>
      </c>
      <c r="E27" s="48"/>
      <c r="F27" s="675">
        <f>+C27*E27</f>
        <v>0</v>
      </c>
    </row>
    <row r="28" spans="1:6" ht="12.75">
      <c r="A28" s="473"/>
      <c r="B28" s="474"/>
      <c r="C28" s="475"/>
      <c r="D28" s="476"/>
      <c r="E28" s="48"/>
      <c r="F28" s="675"/>
    </row>
    <row r="29" spans="1:6" ht="25.5">
      <c r="A29" s="473" t="s">
        <v>450</v>
      </c>
      <c r="B29" s="477" t="s">
        <v>451</v>
      </c>
      <c r="C29" s="475">
        <v>43</v>
      </c>
      <c r="D29" s="476" t="s">
        <v>545</v>
      </c>
      <c r="E29" s="48"/>
      <c r="F29" s="675">
        <f>+C29*E29</f>
        <v>0</v>
      </c>
    </row>
    <row r="30" spans="1:6" ht="12.75">
      <c r="A30" s="473"/>
      <c r="B30" s="474"/>
      <c r="C30" s="475"/>
      <c r="D30" s="476"/>
      <c r="E30" s="48"/>
      <c r="F30" s="675"/>
    </row>
    <row r="31" spans="1:6" ht="25.5">
      <c r="A31" s="473" t="s">
        <v>452</v>
      </c>
      <c r="B31" s="474" t="s">
        <v>931</v>
      </c>
      <c r="C31" s="475">
        <v>20</v>
      </c>
      <c r="D31" s="476" t="s">
        <v>550</v>
      </c>
      <c r="E31" s="48"/>
      <c r="F31" s="675">
        <f>+C31*E31</f>
        <v>0</v>
      </c>
    </row>
    <row r="32" spans="1:6" ht="13.5" thickBot="1">
      <c r="A32" s="478"/>
      <c r="B32" s="479"/>
      <c r="C32" s="480"/>
      <c r="D32" s="481"/>
      <c r="E32" s="635"/>
      <c r="F32" s="676"/>
    </row>
    <row r="33" spans="1:6" ht="14.25" thickBot="1" thickTop="1">
      <c r="A33" s="482"/>
      <c r="B33" s="483" t="s">
        <v>549</v>
      </c>
      <c r="C33" s="484"/>
      <c r="D33" s="485"/>
      <c r="E33" s="636"/>
      <c r="F33" s="677">
        <f>SUM(F23:F32)</f>
        <v>0</v>
      </c>
    </row>
    <row r="34" spans="1:6" ht="12.75">
      <c r="A34" s="486"/>
      <c r="B34" s="487"/>
      <c r="C34" s="488"/>
      <c r="D34" s="489"/>
      <c r="E34" s="637"/>
      <c r="F34" s="678"/>
    </row>
    <row r="35" spans="1:6" ht="13.5" thickBot="1">
      <c r="A35" s="490"/>
      <c r="B35" s="491"/>
      <c r="C35" s="492"/>
      <c r="D35" s="493"/>
      <c r="E35" s="638"/>
      <c r="F35" s="679"/>
    </row>
    <row r="36" spans="1:6" ht="13.5" thickBot="1">
      <c r="A36" s="494" t="s">
        <v>453</v>
      </c>
      <c r="B36" s="495" t="s">
        <v>533</v>
      </c>
      <c r="C36" s="496"/>
      <c r="D36" s="497"/>
      <c r="E36" s="639"/>
      <c r="F36" s="680"/>
    </row>
    <row r="37" spans="1:6" ht="12.75">
      <c r="A37" s="498"/>
      <c r="B37" s="499"/>
      <c r="C37" s="500"/>
      <c r="D37" s="501"/>
      <c r="E37" s="76"/>
      <c r="F37" s="681"/>
    </row>
    <row r="38" spans="1:6" ht="51">
      <c r="A38" s="473" t="s">
        <v>474</v>
      </c>
      <c r="B38" s="502" t="s">
        <v>783</v>
      </c>
      <c r="C38" s="503">
        <v>1920.78</v>
      </c>
      <c r="D38" s="476" t="s">
        <v>595</v>
      </c>
      <c r="E38" s="48"/>
      <c r="F38" s="682"/>
    </row>
    <row r="39" spans="1:6" ht="12.75">
      <c r="A39" s="473"/>
      <c r="B39" s="504" t="s">
        <v>922</v>
      </c>
      <c r="C39" s="503">
        <f>C38*0.7</f>
        <v>1344.55</v>
      </c>
      <c r="D39" s="505" t="s">
        <v>595</v>
      </c>
      <c r="E39" s="82"/>
      <c r="F39" s="682">
        <f>C39*E39</f>
        <v>0</v>
      </c>
    </row>
    <row r="40" spans="1:6" ht="12.75">
      <c r="A40" s="473"/>
      <c r="B40" s="504" t="s">
        <v>923</v>
      </c>
      <c r="C40" s="503">
        <f>C38*0.2</f>
        <v>384.16</v>
      </c>
      <c r="D40" s="505" t="s">
        <v>595</v>
      </c>
      <c r="E40" s="82"/>
      <c r="F40" s="682">
        <f>C40*E40</f>
        <v>0</v>
      </c>
    </row>
    <row r="41" spans="1:6" ht="12.75">
      <c r="A41" s="473"/>
      <c r="B41" s="504" t="s">
        <v>924</v>
      </c>
      <c r="C41" s="503">
        <f>C38*0.1</f>
        <v>192.08</v>
      </c>
      <c r="D41" s="505" t="s">
        <v>595</v>
      </c>
      <c r="E41" s="82"/>
      <c r="F41" s="682">
        <f>C41*E41</f>
        <v>0</v>
      </c>
    </row>
    <row r="42" spans="1:6" ht="12.75">
      <c r="A42" s="473"/>
      <c r="B42" s="504"/>
      <c r="C42" s="503"/>
      <c r="D42" s="505"/>
      <c r="E42" s="48"/>
      <c r="F42" s="682"/>
    </row>
    <row r="43" spans="1:6" ht="64.5" customHeight="1">
      <c r="A43" s="473" t="s">
        <v>475</v>
      </c>
      <c r="B43" s="504" t="s">
        <v>928</v>
      </c>
      <c r="C43" s="503">
        <v>20</v>
      </c>
      <c r="D43" s="505" t="s">
        <v>550</v>
      </c>
      <c r="E43" s="48"/>
      <c r="F43" s="682">
        <f>C43*E43</f>
        <v>0</v>
      </c>
    </row>
    <row r="44" spans="1:6" ht="12.75">
      <c r="A44" s="506"/>
      <c r="B44" s="504"/>
      <c r="C44" s="503"/>
      <c r="D44" s="505"/>
      <c r="E44" s="48"/>
      <c r="F44" s="682"/>
    </row>
    <row r="45" spans="1:6" ht="63.75">
      <c r="A45" s="473" t="s">
        <v>476</v>
      </c>
      <c r="B45" s="474" t="s">
        <v>785</v>
      </c>
      <c r="C45" s="503">
        <f>C104*1.4</f>
        <v>279.58</v>
      </c>
      <c r="D45" s="476" t="s">
        <v>595</v>
      </c>
      <c r="E45" s="48"/>
      <c r="F45" s="682">
        <f>C45*E45</f>
        <v>0</v>
      </c>
    </row>
    <row r="46" spans="1:6" ht="12.75">
      <c r="A46" s="507"/>
      <c r="B46" s="474"/>
      <c r="C46" s="475"/>
      <c r="D46" s="476"/>
      <c r="E46" s="48"/>
      <c r="F46" s="682"/>
    </row>
    <row r="47" spans="1:6" ht="38.25">
      <c r="A47" s="473" t="s">
        <v>477</v>
      </c>
      <c r="B47" s="474" t="s">
        <v>784</v>
      </c>
      <c r="C47" s="475">
        <v>38</v>
      </c>
      <c r="D47" s="476" t="s">
        <v>595</v>
      </c>
      <c r="E47" s="82"/>
      <c r="F47" s="682">
        <f>C47*E47</f>
        <v>0</v>
      </c>
    </row>
    <row r="48" spans="1:6" ht="12.75">
      <c r="A48" s="506"/>
      <c r="B48" s="474"/>
      <c r="C48" s="475"/>
      <c r="D48" s="476"/>
      <c r="E48" s="48"/>
      <c r="F48" s="682"/>
    </row>
    <row r="49" spans="1:6" ht="25.5">
      <c r="A49" s="473" t="s">
        <v>478</v>
      </c>
      <c r="B49" s="474" t="s">
        <v>596</v>
      </c>
      <c r="C49" s="475">
        <v>5</v>
      </c>
      <c r="D49" s="476" t="s">
        <v>595</v>
      </c>
      <c r="E49" s="82"/>
      <c r="F49" s="682">
        <f>C49*E49</f>
        <v>0</v>
      </c>
    </row>
    <row r="50" spans="1:6" ht="12.75">
      <c r="A50" s="507"/>
      <c r="B50" s="474"/>
      <c r="C50" s="475"/>
      <c r="D50" s="476"/>
      <c r="E50" s="48"/>
      <c r="F50" s="682"/>
    </row>
    <row r="51" spans="1:6" ht="25.5">
      <c r="A51" s="473" t="s">
        <v>479</v>
      </c>
      <c r="B51" s="474" t="s">
        <v>789</v>
      </c>
      <c r="C51" s="475">
        <v>5</v>
      </c>
      <c r="D51" s="476" t="s">
        <v>595</v>
      </c>
      <c r="E51" s="48"/>
      <c r="F51" s="682">
        <f>C51*E51</f>
        <v>0</v>
      </c>
    </row>
    <row r="52" spans="1:6" ht="12.75">
      <c r="A52" s="506"/>
      <c r="B52" s="508"/>
      <c r="C52" s="475"/>
      <c r="D52" s="509"/>
      <c r="E52" s="48"/>
      <c r="F52" s="682"/>
    </row>
    <row r="53" spans="1:6" ht="12.75">
      <c r="A53" s="473" t="s">
        <v>480</v>
      </c>
      <c r="B53" s="474" t="s">
        <v>932</v>
      </c>
      <c r="C53" s="475">
        <f>C23*0.75</f>
        <v>1495.2</v>
      </c>
      <c r="D53" s="476" t="s">
        <v>551</v>
      </c>
      <c r="E53" s="48"/>
      <c r="F53" s="682">
        <f>C53*E53</f>
        <v>0</v>
      </c>
    </row>
    <row r="54" spans="1:6" ht="12.75">
      <c r="A54" s="507"/>
      <c r="B54" s="510"/>
      <c r="C54" s="475"/>
      <c r="D54" s="509"/>
      <c r="E54" s="48"/>
      <c r="F54" s="682"/>
    </row>
    <row r="55" spans="1:6" ht="16.5" customHeight="1">
      <c r="A55" s="473" t="s">
        <v>481</v>
      </c>
      <c r="B55" s="474" t="s">
        <v>751</v>
      </c>
      <c r="C55" s="475">
        <f>C104*0.6</f>
        <v>119.82</v>
      </c>
      <c r="D55" s="476" t="s">
        <v>551</v>
      </c>
      <c r="E55" s="48"/>
      <c r="F55" s="682">
        <f>C55*E55</f>
        <v>0</v>
      </c>
    </row>
    <row r="56" spans="1:6" ht="12.75">
      <c r="A56" s="506"/>
      <c r="B56" s="474"/>
      <c r="C56" s="475"/>
      <c r="D56" s="476"/>
      <c r="E56" s="48"/>
      <c r="F56" s="682"/>
    </row>
    <row r="57" spans="1:7" s="111" customFormat="1" ht="41.25" customHeight="1">
      <c r="A57" s="473" t="s">
        <v>482</v>
      </c>
      <c r="B57" s="474" t="s">
        <v>752</v>
      </c>
      <c r="C57" s="475">
        <v>801.68</v>
      </c>
      <c r="D57" s="476" t="s">
        <v>595</v>
      </c>
      <c r="E57" s="48"/>
      <c r="F57" s="682">
        <f>C57*E57</f>
        <v>0</v>
      </c>
      <c r="G57" s="49"/>
    </row>
    <row r="58" spans="1:7" s="111" customFormat="1" ht="12.75">
      <c r="A58" s="507"/>
      <c r="B58" s="510"/>
      <c r="C58" s="475"/>
      <c r="D58" s="476"/>
      <c r="E58" s="48"/>
      <c r="F58" s="682"/>
      <c r="G58" s="49"/>
    </row>
    <row r="59" spans="1:7" s="111" customFormat="1" ht="51">
      <c r="A59" s="473" t="s">
        <v>483</v>
      </c>
      <c r="B59" s="474" t="s">
        <v>753</v>
      </c>
      <c r="C59" s="475">
        <f>C104*0.3</f>
        <v>59.91</v>
      </c>
      <c r="D59" s="476" t="s">
        <v>595</v>
      </c>
      <c r="E59" s="48"/>
      <c r="F59" s="682">
        <f>C59*E59</f>
        <v>0</v>
      </c>
      <c r="G59" s="49"/>
    </row>
    <row r="60" spans="1:7" s="111" customFormat="1" ht="12.75">
      <c r="A60" s="506"/>
      <c r="B60" s="477"/>
      <c r="C60" s="511"/>
      <c r="D60" s="512"/>
      <c r="E60" s="82"/>
      <c r="F60" s="683"/>
      <c r="G60" s="49"/>
    </row>
    <row r="61" spans="1:6" s="2" customFormat="1" ht="51">
      <c r="A61" s="473" t="s">
        <v>484</v>
      </c>
      <c r="B61" s="477" t="s">
        <v>738</v>
      </c>
      <c r="C61" s="511">
        <f>1106/2</f>
        <v>553</v>
      </c>
      <c r="D61" s="512" t="s">
        <v>595</v>
      </c>
      <c r="E61" s="82"/>
      <c r="F61" s="683">
        <f>C61*E61</f>
        <v>0</v>
      </c>
    </row>
    <row r="62" spans="1:6" s="2" customFormat="1" ht="12.75">
      <c r="A62" s="507"/>
      <c r="B62" s="477"/>
      <c r="C62" s="511"/>
      <c r="D62" s="512"/>
      <c r="E62" s="82"/>
      <c r="F62" s="683"/>
    </row>
    <row r="63" spans="1:6" s="2" customFormat="1" ht="38.25">
      <c r="A63" s="473" t="s">
        <v>485</v>
      </c>
      <c r="B63" s="477" t="s">
        <v>865</v>
      </c>
      <c r="C63" s="511">
        <f>1106/2</f>
        <v>553</v>
      </c>
      <c r="D63" s="512" t="s">
        <v>595</v>
      </c>
      <c r="E63" s="82"/>
      <c r="F63" s="683">
        <f>C63*E63</f>
        <v>0</v>
      </c>
    </row>
    <row r="64" spans="1:6" ht="12.75">
      <c r="A64" s="506"/>
      <c r="B64" s="474"/>
      <c r="C64" s="475"/>
      <c r="D64" s="476"/>
      <c r="E64" s="48"/>
      <c r="F64" s="682"/>
    </row>
    <row r="65" spans="1:6" ht="38.25">
      <c r="A65" s="473" t="s">
        <v>486</v>
      </c>
      <c r="B65" s="474" t="s">
        <v>599</v>
      </c>
      <c r="C65" s="475">
        <f>C104*1</f>
        <v>199.7</v>
      </c>
      <c r="D65" s="476" t="s">
        <v>595</v>
      </c>
      <c r="E65" s="48"/>
      <c r="F65" s="682">
        <f>C65*E65</f>
        <v>0</v>
      </c>
    </row>
    <row r="66" spans="1:6" ht="12.75">
      <c r="A66" s="507"/>
      <c r="B66" s="513"/>
      <c r="C66" s="475"/>
      <c r="D66" s="476"/>
      <c r="E66" s="48"/>
      <c r="F66" s="682"/>
    </row>
    <row r="67" spans="1:6" ht="25.5">
      <c r="A67" s="473" t="s">
        <v>487</v>
      </c>
      <c r="B67" s="514" t="s">
        <v>84</v>
      </c>
      <c r="C67" s="515">
        <v>28.5</v>
      </c>
      <c r="D67" s="516" t="s">
        <v>595</v>
      </c>
      <c r="E67" s="640"/>
      <c r="F67" s="684">
        <f>C67*E67</f>
        <v>0</v>
      </c>
    </row>
    <row r="68" spans="1:6" ht="13.5" thickBot="1">
      <c r="A68" s="447"/>
      <c r="B68" s="517"/>
      <c r="C68" s="518"/>
      <c r="D68" s="449"/>
      <c r="E68" s="641"/>
      <c r="F68" s="685"/>
    </row>
    <row r="69" spans="1:6" ht="14.25" thickBot="1" thickTop="1">
      <c r="A69" s="482"/>
      <c r="B69" s="483" t="s">
        <v>600</v>
      </c>
      <c r="C69" s="484"/>
      <c r="D69" s="485"/>
      <c r="E69" s="636"/>
      <c r="F69" s="677">
        <f>SUM(F38:F68)</f>
        <v>0</v>
      </c>
    </row>
    <row r="70" spans="1:6" ht="12.75">
      <c r="A70" s="486"/>
      <c r="B70" s="487"/>
      <c r="C70" s="488"/>
      <c r="D70" s="519"/>
      <c r="E70" s="637"/>
      <c r="F70" s="678"/>
    </row>
    <row r="71" spans="1:6" ht="13.5" thickBot="1">
      <c r="A71" s="520"/>
      <c r="B71" s="521"/>
      <c r="C71" s="522"/>
      <c r="D71" s="523"/>
      <c r="E71" s="642"/>
      <c r="F71" s="686"/>
    </row>
    <row r="72" spans="1:6" ht="13.5" thickBot="1">
      <c r="A72" s="524" t="s">
        <v>488</v>
      </c>
      <c r="B72" s="525" t="s">
        <v>534</v>
      </c>
      <c r="C72" s="526"/>
      <c r="D72" s="527"/>
      <c r="E72" s="643"/>
      <c r="F72" s="687"/>
    </row>
    <row r="73" spans="1:6" ht="12.75">
      <c r="A73" s="528"/>
      <c r="B73" s="529"/>
      <c r="C73" s="530"/>
      <c r="D73" s="434"/>
      <c r="E73" s="644"/>
      <c r="F73" s="688"/>
    </row>
    <row r="74" spans="1:6" ht="38.25">
      <c r="A74" s="531" t="s">
        <v>490</v>
      </c>
      <c r="B74" s="477" t="s">
        <v>755</v>
      </c>
      <c r="C74" s="475">
        <f>C124+C121+C123</f>
        <v>30</v>
      </c>
      <c r="D74" s="476" t="s">
        <v>545</v>
      </c>
      <c r="E74" s="645"/>
      <c r="F74" s="689">
        <f>C74*E74</f>
        <v>0</v>
      </c>
    </row>
    <row r="75" spans="1:6" ht="15.75">
      <c r="A75" s="533"/>
      <c r="B75" s="477"/>
      <c r="C75" s="475"/>
      <c r="D75" s="476"/>
      <c r="E75" s="645"/>
      <c r="F75" s="689"/>
    </row>
    <row r="76" spans="1:6" ht="38.25">
      <c r="A76" s="531" t="s">
        <v>491</v>
      </c>
      <c r="B76" s="477" t="s">
        <v>757</v>
      </c>
      <c r="C76" s="475">
        <v>11</v>
      </c>
      <c r="D76" s="476" t="s">
        <v>545</v>
      </c>
      <c r="E76" s="645"/>
      <c r="F76" s="689">
        <f>C76*E76</f>
        <v>0</v>
      </c>
    </row>
    <row r="77" spans="1:6" ht="15.75">
      <c r="A77" s="533"/>
      <c r="B77" s="477"/>
      <c r="C77" s="475"/>
      <c r="D77" s="476"/>
      <c r="E77" s="645"/>
      <c r="F77" s="689"/>
    </row>
    <row r="78" spans="1:6" ht="38.25">
      <c r="A78" s="531" t="s">
        <v>489</v>
      </c>
      <c r="B78" s="477" t="s">
        <v>514</v>
      </c>
      <c r="C78" s="475">
        <f>C160</f>
        <v>21</v>
      </c>
      <c r="D78" s="476" t="s">
        <v>545</v>
      </c>
      <c r="E78" s="645"/>
      <c r="F78" s="689">
        <f>C78*E78</f>
        <v>0</v>
      </c>
    </row>
    <row r="79" spans="1:6" ht="15.75">
      <c r="A79" s="533"/>
      <c r="B79" s="477"/>
      <c r="C79" s="475"/>
      <c r="D79" s="476"/>
      <c r="E79" s="646"/>
      <c r="F79" s="689"/>
    </row>
    <row r="80" spans="1:6" ht="102">
      <c r="A80" s="531" t="s">
        <v>492</v>
      </c>
      <c r="B80" s="477" t="s">
        <v>454</v>
      </c>
      <c r="C80" s="475"/>
      <c r="D80" s="476"/>
      <c r="E80" s="646"/>
      <c r="F80" s="689"/>
    </row>
    <row r="81" spans="1:6" ht="15.75">
      <c r="A81" s="533"/>
      <c r="B81" s="477" t="s">
        <v>73</v>
      </c>
      <c r="C81" s="475"/>
      <c r="D81" s="476"/>
      <c r="E81" s="645"/>
      <c r="F81" s="689"/>
    </row>
    <row r="82" spans="1:6" ht="15.75">
      <c r="A82" s="533"/>
      <c r="B82" s="477" t="s">
        <v>240</v>
      </c>
      <c r="C82" s="475">
        <v>1</v>
      </c>
      <c r="D82" s="476" t="s">
        <v>545</v>
      </c>
      <c r="E82" s="645"/>
      <c r="F82" s="689">
        <f aca="true" t="shared" si="0" ref="F82:F87">C82*E82</f>
        <v>0</v>
      </c>
    </row>
    <row r="83" spans="1:6" ht="15.75">
      <c r="A83" s="533"/>
      <c r="B83" s="477" t="s">
        <v>241</v>
      </c>
      <c r="C83" s="475">
        <v>1</v>
      </c>
      <c r="D83" s="476" t="s">
        <v>545</v>
      </c>
      <c r="E83" s="645"/>
      <c r="F83" s="689">
        <f t="shared" si="0"/>
        <v>0</v>
      </c>
    </row>
    <row r="84" spans="1:6" ht="15.75">
      <c r="A84" s="533"/>
      <c r="B84" s="477" t="s">
        <v>242</v>
      </c>
      <c r="C84" s="475">
        <v>1</v>
      </c>
      <c r="D84" s="476" t="s">
        <v>545</v>
      </c>
      <c r="E84" s="645"/>
      <c r="F84" s="689">
        <f t="shared" si="0"/>
        <v>0</v>
      </c>
    </row>
    <row r="85" spans="1:6" ht="15.75">
      <c r="A85" s="533"/>
      <c r="B85" s="477" t="s">
        <v>243</v>
      </c>
      <c r="C85" s="475">
        <v>1</v>
      </c>
      <c r="D85" s="476" t="s">
        <v>545</v>
      </c>
      <c r="E85" s="645"/>
      <c r="F85" s="689">
        <f t="shared" si="0"/>
        <v>0</v>
      </c>
    </row>
    <row r="86" spans="1:6" ht="15.75">
      <c r="A86" s="533"/>
      <c r="B86" s="477" t="s">
        <v>244</v>
      </c>
      <c r="C86" s="475">
        <v>1</v>
      </c>
      <c r="D86" s="476" t="s">
        <v>545</v>
      </c>
      <c r="E86" s="645"/>
      <c r="F86" s="689">
        <f t="shared" si="0"/>
        <v>0</v>
      </c>
    </row>
    <row r="87" spans="1:6" ht="15.75">
      <c r="A87" s="533"/>
      <c r="B87" s="477" t="s">
        <v>245</v>
      </c>
      <c r="C87" s="475">
        <v>1</v>
      </c>
      <c r="D87" s="476" t="s">
        <v>545</v>
      </c>
      <c r="E87" s="645"/>
      <c r="F87" s="689">
        <f t="shared" si="0"/>
        <v>0</v>
      </c>
    </row>
    <row r="88" spans="1:6" ht="15.75">
      <c r="A88" s="533"/>
      <c r="B88" s="477"/>
      <c r="C88" s="475"/>
      <c r="D88" s="476"/>
      <c r="E88" s="645"/>
      <c r="F88" s="689"/>
    </row>
    <row r="89" spans="1:6" ht="54" customHeight="1">
      <c r="A89" s="531" t="s">
        <v>493</v>
      </c>
      <c r="B89" s="477" t="s">
        <v>236</v>
      </c>
      <c r="C89" s="475">
        <v>43</v>
      </c>
      <c r="D89" s="476" t="s">
        <v>545</v>
      </c>
      <c r="E89" s="645"/>
      <c r="F89" s="689">
        <f>C89*E89</f>
        <v>0</v>
      </c>
    </row>
    <row r="90" spans="1:6" ht="15.75">
      <c r="A90" s="533"/>
      <c r="B90" s="477"/>
      <c r="C90" s="475"/>
      <c r="D90" s="476"/>
      <c r="E90" s="646"/>
      <c r="F90" s="689"/>
    </row>
    <row r="91" spans="1:6" ht="51">
      <c r="A91" s="531" t="s">
        <v>494</v>
      </c>
      <c r="B91" s="477" t="s">
        <v>83</v>
      </c>
      <c r="C91" s="475">
        <v>4</v>
      </c>
      <c r="D91" s="476" t="s">
        <v>545</v>
      </c>
      <c r="E91" s="646"/>
      <c r="F91" s="689">
        <f>C91*E91</f>
        <v>0</v>
      </c>
    </row>
    <row r="92" spans="1:6" ht="12.75">
      <c r="A92" s="531"/>
      <c r="B92" s="534"/>
      <c r="C92" s="475"/>
      <c r="D92" s="476"/>
      <c r="E92" s="647"/>
      <c r="F92" s="689"/>
    </row>
    <row r="93" spans="1:6" ht="38.25">
      <c r="A93" s="531" t="s">
        <v>237</v>
      </c>
      <c r="B93" s="474" t="s">
        <v>790</v>
      </c>
      <c r="C93" s="503">
        <f>160.5+34.7</f>
        <v>195.2</v>
      </c>
      <c r="D93" s="535" t="s">
        <v>595</v>
      </c>
      <c r="E93" s="62"/>
      <c r="F93" s="689">
        <f>C93*E93</f>
        <v>0</v>
      </c>
    </row>
    <row r="94" spans="1:6" ht="13.5" thickBot="1">
      <c r="A94" s="536"/>
      <c r="B94" s="537"/>
      <c r="C94" s="538"/>
      <c r="D94" s="539"/>
      <c r="E94" s="359"/>
      <c r="F94" s="690"/>
    </row>
    <row r="95" spans="1:6" ht="14.25" thickBot="1" thickTop="1">
      <c r="A95" s="482"/>
      <c r="B95" s="483" t="s">
        <v>601</v>
      </c>
      <c r="C95" s="484"/>
      <c r="D95" s="485"/>
      <c r="E95" s="636"/>
      <c r="F95" s="677">
        <f>SUM(F74:F93)</f>
        <v>0</v>
      </c>
    </row>
    <row r="96" spans="1:6" ht="12.75">
      <c r="A96" s="540"/>
      <c r="B96" s="541"/>
      <c r="C96" s="542"/>
      <c r="D96" s="543"/>
      <c r="E96" s="648"/>
      <c r="F96" s="691"/>
    </row>
    <row r="97" spans="1:6" ht="13.5" thickBot="1">
      <c r="A97" s="544"/>
      <c r="B97" s="545"/>
      <c r="C97" s="546"/>
      <c r="D97" s="547"/>
      <c r="E97" s="649"/>
      <c r="F97" s="692"/>
    </row>
    <row r="98" spans="1:6" ht="13.5" thickBot="1">
      <c r="A98" s="465" t="s">
        <v>496</v>
      </c>
      <c r="B98" s="548" t="s">
        <v>602</v>
      </c>
      <c r="C98" s="467"/>
      <c r="D98" s="468"/>
      <c r="E98" s="339"/>
      <c r="F98" s="693"/>
    </row>
    <row r="99" spans="1:6" ht="12.75">
      <c r="A99" s="549"/>
      <c r="B99" s="550"/>
      <c r="C99" s="551"/>
      <c r="D99" s="552"/>
      <c r="E99" s="375"/>
      <c r="F99" s="694"/>
    </row>
    <row r="100" spans="1:6" ht="25.5">
      <c r="A100" s="553" t="s">
        <v>497</v>
      </c>
      <c r="B100" s="554" t="s">
        <v>91</v>
      </c>
      <c r="C100" s="555"/>
      <c r="D100" s="556"/>
      <c r="E100" s="82"/>
      <c r="F100" s="695"/>
    </row>
    <row r="101" spans="1:6" ht="12.75">
      <c r="A101" s="557"/>
      <c r="B101" s="558" t="s">
        <v>90</v>
      </c>
      <c r="C101" s="555">
        <v>480.1</v>
      </c>
      <c r="D101" s="556" t="s">
        <v>550</v>
      </c>
      <c r="E101" s="82"/>
      <c r="F101" s="695">
        <f>+C101*E101</f>
        <v>0</v>
      </c>
    </row>
    <row r="102" spans="1:6" ht="12.75">
      <c r="A102" s="559"/>
      <c r="B102" s="532"/>
      <c r="C102" s="555"/>
      <c r="D102" s="556"/>
      <c r="E102" s="645"/>
      <c r="F102" s="696"/>
    </row>
    <row r="103" spans="1:6" ht="38.25">
      <c r="A103" s="553" t="s">
        <v>498</v>
      </c>
      <c r="B103" s="554" t="s">
        <v>74</v>
      </c>
      <c r="C103" s="555"/>
      <c r="D103" s="556"/>
      <c r="E103" s="82"/>
      <c r="F103" s="695"/>
    </row>
    <row r="104" spans="1:6" ht="12.75">
      <c r="A104" s="557"/>
      <c r="B104" s="558" t="s">
        <v>75</v>
      </c>
      <c r="C104" s="555">
        <f>4.2+4.5+4.9+2.4+6.5+2.5+4.3+9.4+5+4.3+2.2+3.2+3.5+6.5+2+2+27.2+3.1+4.5+8+5.5+6.1+2.8+1.1+1.7+3.7+2.5+3.4+4+6+3.8+3.3+2.9+2.6+2.5+3.1+2.8+1.9+2.9+3.1+15.2+8.6</f>
        <v>199.7</v>
      </c>
      <c r="D104" s="556" t="s">
        <v>550</v>
      </c>
      <c r="E104" s="82"/>
      <c r="F104" s="695">
        <f>+C104*E104</f>
        <v>0</v>
      </c>
    </row>
    <row r="105" spans="1:6" ht="12.75">
      <c r="A105" s="559"/>
      <c r="B105" s="532"/>
      <c r="C105" s="555"/>
      <c r="D105" s="556"/>
      <c r="E105" s="645"/>
      <c r="F105" s="696"/>
    </row>
    <row r="106" spans="1:7" s="112" customFormat="1" ht="53.25" customHeight="1">
      <c r="A106" s="560" t="s">
        <v>499</v>
      </c>
      <c r="B106" s="558" t="s">
        <v>515</v>
      </c>
      <c r="C106" s="561"/>
      <c r="D106" s="562"/>
      <c r="E106" s="650"/>
      <c r="F106" s="696"/>
      <c r="G106"/>
    </row>
    <row r="107" spans="1:7" s="112" customFormat="1" ht="12" customHeight="1">
      <c r="A107" s="560"/>
      <c r="B107" s="563" t="s">
        <v>516</v>
      </c>
      <c r="C107" s="555">
        <f>1513.5</f>
        <v>1513.5</v>
      </c>
      <c r="D107" s="564" t="s">
        <v>550</v>
      </c>
      <c r="E107" s="651"/>
      <c r="F107" s="696">
        <f>+C107*E107</f>
        <v>0</v>
      </c>
      <c r="G107"/>
    </row>
    <row r="108" spans="1:7" s="112" customFormat="1" ht="12" customHeight="1">
      <c r="A108" s="560"/>
      <c r="B108" s="563"/>
      <c r="C108" s="565"/>
      <c r="D108" s="564"/>
      <c r="E108" s="651"/>
      <c r="F108" s="696"/>
      <c r="G108"/>
    </row>
    <row r="109" spans="1:7" s="113" customFormat="1" ht="27.75" customHeight="1">
      <c r="A109" s="560" t="s">
        <v>500</v>
      </c>
      <c r="B109" s="566" t="s">
        <v>99</v>
      </c>
      <c r="C109" s="567"/>
      <c r="D109" s="568"/>
      <c r="E109" s="651"/>
      <c r="F109" s="696"/>
      <c r="G109" s="99"/>
    </row>
    <row r="110" spans="1:7" s="113" customFormat="1" ht="12.75">
      <c r="A110" s="560"/>
      <c r="B110" s="566" t="s">
        <v>517</v>
      </c>
      <c r="C110" s="475">
        <v>37</v>
      </c>
      <c r="D110" s="556" t="s">
        <v>545</v>
      </c>
      <c r="E110" s="651"/>
      <c r="F110" s="696">
        <f aca="true" t="shared" si="1" ref="F110:F135">+C110*E110</f>
        <v>0</v>
      </c>
      <c r="G110" s="99"/>
    </row>
    <row r="111" spans="1:7" s="113" customFormat="1" ht="12.75">
      <c r="A111" s="560"/>
      <c r="B111" s="566" t="s">
        <v>455</v>
      </c>
      <c r="C111" s="475">
        <v>11</v>
      </c>
      <c r="D111" s="556" t="s">
        <v>545</v>
      </c>
      <c r="E111" s="651"/>
      <c r="F111" s="696">
        <f t="shared" si="1"/>
        <v>0</v>
      </c>
      <c r="G111" s="99"/>
    </row>
    <row r="112" spans="1:7" s="113" customFormat="1" ht="12.75">
      <c r="A112" s="560"/>
      <c r="B112" s="566" t="s">
        <v>456</v>
      </c>
      <c r="C112" s="475">
        <v>1</v>
      </c>
      <c r="D112" s="556" t="s">
        <v>545</v>
      </c>
      <c r="E112" s="651"/>
      <c r="F112" s="696">
        <f t="shared" si="1"/>
        <v>0</v>
      </c>
      <c r="G112" s="99"/>
    </row>
    <row r="113" spans="1:7" s="113" customFormat="1" ht="12.75">
      <c r="A113" s="560"/>
      <c r="B113" s="566" t="s">
        <v>457</v>
      </c>
      <c r="C113" s="475">
        <v>4</v>
      </c>
      <c r="D113" s="556" t="s">
        <v>545</v>
      </c>
      <c r="E113" s="651"/>
      <c r="F113" s="696">
        <f t="shared" si="1"/>
        <v>0</v>
      </c>
      <c r="G113" s="99"/>
    </row>
    <row r="114" spans="1:7" s="113" customFormat="1" ht="12.75">
      <c r="A114" s="560"/>
      <c r="B114" s="566" t="s">
        <v>102</v>
      </c>
      <c r="C114" s="475">
        <v>1</v>
      </c>
      <c r="D114" s="556" t="s">
        <v>545</v>
      </c>
      <c r="E114" s="651"/>
      <c r="F114" s="696">
        <f t="shared" si="1"/>
        <v>0</v>
      </c>
      <c r="G114" s="99"/>
    </row>
    <row r="115" spans="1:7" s="113" customFormat="1" ht="12.75">
      <c r="A115" s="560"/>
      <c r="B115" s="566" t="s">
        <v>458</v>
      </c>
      <c r="C115" s="475">
        <v>1</v>
      </c>
      <c r="D115" s="556" t="s">
        <v>545</v>
      </c>
      <c r="E115" s="651"/>
      <c r="F115" s="696">
        <f t="shared" si="1"/>
        <v>0</v>
      </c>
      <c r="G115" s="99"/>
    </row>
    <row r="116" spans="1:7" s="113" customFormat="1" ht="12.75">
      <c r="A116" s="560"/>
      <c r="B116" s="566" t="s">
        <v>459</v>
      </c>
      <c r="C116" s="475">
        <v>12</v>
      </c>
      <c r="D116" s="556" t="s">
        <v>545</v>
      </c>
      <c r="E116" s="651"/>
      <c r="F116" s="696">
        <f t="shared" si="1"/>
        <v>0</v>
      </c>
      <c r="G116" s="99"/>
    </row>
    <row r="117" spans="1:7" s="113" customFormat="1" ht="12.75">
      <c r="A117" s="560"/>
      <c r="B117" s="566" t="s">
        <v>522</v>
      </c>
      <c r="C117" s="475">
        <v>16</v>
      </c>
      <c r="D117" s="556" t="s">
        <v>545</v>
      </c>
      <c r="E117" s="651"/>
      <c r="F117" s="696">
        <f t="shared" si="1"/>
        <v>0</v>
      </c>
      <c r="G117" s="99"/>
    </row>
    <row r="118" spans="1:7" s="113" customFormat="1" ht="12.75">
      <c r="A118" s="560"/>
      <c r="B118" s="566" t="s">
        <v>460</v>
      </c>
      <c r="C118" s="475">
        <v>3</v>
      </c>
      <c r="D118" s="556" t="s">
        <v>545</v>
      </c>
      <c r="E118" s="651"/>
      <c r="F118" s="696">
        <f t="shared" si="1"/>
        <v>0</v>
      </c>
      <c r="G118" s="99"/>
    </row>
    <row r="119" spans="1:7" s="113" customFormat="1" ht="12.75">
      <c r="A119" s="560"/>
      <c r="B119" s="566" t="s">
        <v>461</v>
      </c>
      <c r="C119" s="475">
        <v>11</v>
      </c>
      <c r="D119" s="556" t="s">
        <v>545</v>
      </c>
      <c r="E119" s="651"/>
      <c r="F119" s="696">
        <f t="shared" si="1"/>
        <v>0</v>
      </c>
      <c r="G119" s="99"/>
    </row>
    <row r="120" spans="1:7" s="113" customFormat="1" ht="12.75">
      <c r="A120" s="560"/>
      <c r="B120" s="566" t="s">
        <v>518</v>
      </c>
      <c r="C120" s="475">
        <v>37</v>
      </c>
      <c r="D120" s="556" t="s">
        <v>545</v>
      </c>
      <c r="E120" s="651"/>
      <c r="F120" s="696">
        <f t="shared" si="1"/>
        <v>0</v>
      </c>
      <c r="G120" s="99"/>
    </row>
    <row r="121" spans="1:7" s="113" customFormat="1" ht="12.75">
      <c r="A121" s="560"/>
      <c r="B121" s="566" t="s">
        <v>519</v>
      </c>
      <c r="C121" s="475">
        <v>23</v>
      </c>
      <c r="D121" s="556" t="s">
        <v>545</v>
      </c>
      <c r="E121" s="651"/>
      <c r="F121" s="696">
        <f t="shared" si="1"/>
        <v>0</v>
      </c>
      <c r="G121" s="99"/>
    </row>
    <row r="122" spans="1:7" s="113" customFormat="1" ht="12.75">
      <c r="A122" s="560"/>
      <c r="B122" s="566" t="s">
        <v>462</v>
      </c>
      <c r="C122" s="475">
        <v>8</v>
      </c>
      <c r="D122" s="556" t="s">
        <v>545</v>
      </c>
      <c r="E122" s="651"/>
      <c r="F122" s="696">
        <f t="shared" si="1"/>
        <v>0</v>
      </c>
      <c r="G122" s="99"/>
    </row>
    <row r="123" spans="1:7" s="113" customFormat="1" ht="12.75">
      <c r="A123" s="560"/>
      <c r="B123" s="566" t="s">
        <v>463</v>
      </c>
      <c r="C123" s="475">
        <v>3</v>
      </c>
      <c r="D123" s="556" t="s">
        <v>545</v>
      </c>
      <c r="E123" s="651"/>
      <c r="F123" s="696">
        <f t="shared" si="1"/>
        <v>0</v>
      </c>
      <c r="G123" s="99"/>
    </row>
    <row r="124" spans="1:7" s="113" customFormat="1" ht="12.75">
      <c r="A124" s="560"/>
      <c r="B124" s="566" t="s">
        <v>464</v>
      </c>
      <c r="C124" s="475">
        <v>4</v>
      </c>
      <c r="D124" s="556" t="s">
        <v>545</v>
      </c>
      <c r="E124" s="651"/>
      <c r="F124" s="696">
        <f t="shared" si="1"/>
        <v>0</v>
      </c>
      <c r="G124" s="99"/>
    </row>
    <row r="125" spans="1:7" s="113" customFormat="1" ht="12.75">
      <c r="A125" s="560"/>
      <c r="B125" s="566" t="s">
        <v>465</v>
      </c>
      <c r="C125" s="475">
        <v>10</v>
      </c>
      <c r="D125" s="556" t="s">
        <v>545</v>
      </c>
      <c r="E125" s="651"/>
      <c r="F125" s="696">
        <f t="shared" si="1"/>
        <v>0</v>
      </c>
      <c r="G125" s="99"/>
    </row>
    <row r="126" spans="1:7" s="113" customFormat="1" ht="12.75">
      <c r="A126" s="560"/>
      <c r="B126" s="566" t="s">
        <v>466</v>
      </c>
      <c r="C126" s="475">
        <v>1</v>
      </c>
      <c r="D126" s="556" t="s">
        <v>545</v>
      </c>
      <c r="E126" s="651"/>
      <c r="F126" s="696">
        <f t="shared" si="1"/>
        <v>0</v>
      </c>
      <c r="G126" s="99"/>
    </row>
    <row r="127" spans="1:7" s="113" customFormat="1" ht="12.75">
      <c r="A127" s="560"/>
      <c r="B127" s="566" t="s">
        <v>467</v>
      </c>
      <c r="C127" s="475">
        <v>1</v>
      </c>
      <c r="D127" s="556" t="s">
        <v>545</v>
      </c>
      <c r="E127" s="651"/>
      <c r="F127" s="696">
        <f t="shared" si="1"/>
        <v>0</v>
      </c>
      <c r="G127" s="99"/>
    </row>
    <row r="128" spans="1:7" s="113" customFormat="1" ht="12.75">
      <c r="A128" s="560"/>
      <c r="B128" s="566" t="s">
        <v>520</v>
      </c>
      <c r="C128" s="475">
        <v>10</v>
      </c>
      <c r="D128" s="556" t="s">
        <v>545</v>
      </c>
      <c r="E128" s="651"/>
      <c r="F128" s="696">
        <f t="shared" si="1"/>
        <v>0</v>
      </c>
      <c r="G128" s="99"/>
    </row>
    <row r="129" spans="1:7" s="113" customFormat="1" ht="12.75">
      <c r="A129" s="560"/>
      <c r="B129" s="566" t="s">
        <v>98</v>
      </c>
      <c r="C129" s="475">
        <v>6</v>
      </c>
      <c r="D129" s="556" t="s">
        <v>545</v>
      </c>
      <c r="E129" s="651"/>
      <c r="F129" s="696">
        <f t="shared" si="1"/>
        <v>0</v>
      </c>
      <c r="G129" s="99"/>
    </row>
    <row r="130" spans="1:7" s="113" customFormat="1" ht="12.75">
      <c r="A130" s="560"/>
      <c r="B130" s="566" t="s">
        <v>468</v>
      </c>
      <c r="C130" s="475">
        <v>1</v>
      </c>
      <c r="D130" s="556" t="s">
        <v>545</v>
      </c>
      <c r="E130" s="651"/>
      <c r="F130" s="696">
        <f t="shared" si="1"/>
        <v>0</v>
      </c>
      <c r="G130" s="99"/>
    </row>
    <row r="131" spans="1:7" s="113" customFormat="1" ht="12.75">
      <c r="A131" s="560"/>
      <c r="B131" s="566" t="s">
        <v>521</v>
      </c>
      <c r="C131" s="475">
        <v>11</v>
      </c>
      <c r="D131" s="556" t="s">
        <v>545</v>
      </c>
      <c r="E131" s="651"/>
      <c r="F131" s="696">
        <f t="shared" si="1"/>
        <v>0</v>
      </c>
      <c r="G131" s="99"/>
    </row>
    <row r="132" spans="1:7" s="113" customFormat="1" ht="12.75">
      <c r="A132" s="560"/>
      <c r="B132" s="566" t="s">
        <v>469</v>
      </c>
      <c r="C132" s="475">
        <v>1</v>
      </c>
      <c r="D132" s="556" t="s">
        <v>545</v>
      </c>
      <c r="E132" s="651"/>
      <c r="F132" s="696">
        <f t="shared" si="1"/>
        <v>0</v>
      </c>
      <c r="G132" s="99"/>
    </row>
    <row r="133" spans="1:7" s="113" customFormat="1" ht="12.75">
      <c r="A133" s="560"/>
      <c r="B133" s="566" t="s">
        <v>470</v>
      </c>
      <c r="C133" s="475">
        <v>1</v>
      </c>
      <c r="D133" s="556" t="s">
        <v>545</v>
      </c>
      <c r="E133" s="651"/>
      <c r="F133" s="696">
        <f t="shared" si="1"/>
        <v>0</v>
      </c>
      <c r="G133" s="99"/>
    </row>
    <row r="134" spans="1:7" s="113" customFormat="1" ht="12.75">
      <c r="A134" s="560"/>
      <c r="B134" s="566" t="s">
        <v>471</v>
      </c>
      <c r="C134" s="475">
        <v>1</v>
      </c>
      <c r="D134" s="556" t="s">
        <v>545</v>
      </c>
      <c r="E134" s="651"/>
      <c r="F134" s="696">
        <f t="shared" si="1"/>
        <v>0</v>
      </c>
      <c r="G134" s="99"/>
    </row>
    <row r="135" spans="1:7" s="113" customFormat="1" ht="12.75">
      <c r="A135" s="560"/>
      <c r="B135" s="566" t="s">
        <v>472</v>
      </c>
      <c r="C135" s="475">
        <v>6</v>
      </c>
      <c r="D135" s="556" t="s">
        <v>545</v>
      </c>
      <c r="E135" s="651"/>
      <c r="F135" s="696">
        <f t="shared" si="1"/>
        <v>0</v>
      </c>
      <c r="G135" s="99"/>
    </row>
    <row r="136" spans="1:7" s="113" customFormat="1" ht="12.75">
      <c r="A136" s="560"/>
      <c r="B136" s="566"/>
      <c r="C136" s="567"/>
      <c r="D136" s="568"/>
      <c r="E136" s="651"/>
      <c r="F136" s="696"/>
      <c r="G136" s="99"/>
    </row>
    <row r="137" spans="1:7" s="113" customFormat="1" ht="12.75">
      <c r="A137" s="560" t="s">
        <v>501</v>
      </c>
      <c r="B137" s="477" t="s">
        <v>473</v>
      </c>
      <c r="C137" s="569">
        <v>2</v>
      </c>
      <c r="D137" s="570" t="s">
        <v>545</v>
      </c>
      <c r="E137" s="652"/>
      <c r="F137" s="696">
        <f>+C137*E137</f>
        <v>0</v>
      </c>
      <c r="G137" s="99"/>
    </row>
    <row r="138" spans="1:7" s="113" customFormat="1" ht="12.75">
      <c r="A138" s="571"/>
      <c r="B138" s="477"/>
      <c r="C138" s="572"/>
      <c r="D138" s="556"/>
      <c r="E138" s="652"/>
      <c r="F138" s="696"/>
      <c r="G138" s="99"/>
    </row>
    <row r="139" spans="1:7" s="113" customFormat="1" ht="25.5">
      <c r="A139" s="560" t="s">
        <v>502</v>
      </c>
      <c r="B139" s="477" t="s">
        <v>101</v>
      </c>
      <c r="C139" s="561"/>
      <c r="D139" s="573"/>
      <c r="E139" s="119"/>
      <c r="F139" s="696"/>
      <c r="G139" s="99"/>
    </row>
    <row r="140" spans="1:6" s="113" customFormat="1" ht="12.75">
      <c r="A140" s="574"/>
      <c r="B140" s="477" t="s">
        <v>96</v>
      </c>
      <c r="C140" s="575">
        <v>2</v>
      </c>
      <c r="D140" s="576" t="s">
        <v>545</v>
      </c>
      <c r="E140" s="119"/>
      <c r="F140" s="696">
        <f>+C140*E140</f>
        <v>0</v>
      </c>
    </row>
    <row r="141" spans="1:6" s="113" customFormat="1" ht="12.75">
      <c r="A141" s="574"/>
      <c r="B141" s="477" t="s">
        <v>90</v>
      </c>
      <c r="C141" s="575">
        <v>3</v>
      </c>
      <c r="D141" s="576" t="s">
        <v>545</v>
      </c>
      <c r="E141" s="119"/>
      <c r="F141" s="696">
        <f>+C141*E141</f>
        <v>0</v>
      </c>
    </row>
    <row r="142" spans="1:6" s="113" customFormat="1" ht="12.75">
      <c r="A142" s="577"/>
      <c r="B142" s="477"/>
      <c r="C142" s="575"/>
      <c r="D142" s="576"/>
      <c r="E142" s="119"/>
      <c r="F142" s="696"/>
    </row>
    <row r="143" spans="1:6" s="113" customFormat="1" ht="12.75">
      <c r="A143" s="560" t="s">
        <v>106</v>
      </c>
      <c r="B143" s="578" t="s">
        <v>523</v>
      </c>
      <c r="C143" s="569">
        <v>1</v>
      </c>
      <c r="D143" s="579" t="s">
        <v>545</v>
      </c>
      <c r="E143" s="119"/>
      <c r="F143" s="696">
        <f>+C143*E143</f>
        <v>0</v>
      </c>
    </row>
    <row r="144" spans="1:6" s="114" customFormat="1" ht="12.75">
      <c r="A144" s="577"/>
      <c r="B144" s="578"/>
      <c r="C144" s="569"/>
      <c r="D144" s="579"/>
      <c r="E144" s="119"/>
      <c r="F144" s="696"/>
    </row>
    <row r="145" spans="1:6" s="114" customFormat="1" ht="25.5">
      <c r="A145" s="560" t="s">
        <v>107</v>
      </c>
      <c r="B145" s="477" t="s">
        <v>97</v>
      </c>
      <c r="C145" s="569"/>
      <c r="D145" s="576"/>
      <c r="E145" s="119"/>
      <c r="F145" s="696"/>
    </row>
    <row r="146" spans="1:6" s="114" customFormat="1" ht="12.75">
      <c r="A146" s="577"/>
      <c r="B146" s="477" t="s">
        <v>122</v>
      </c>
      <c r="C146" s="569">
        <v>1</v>
      </c>
      <c r="D146" s="576" t="s">
        <v>545</v>
      </c>
      <c r="E146" s="119"/>
      <c r="F146" s="696">
        <f aca="true" t="shared" si="2" ref="F146:F152">+C146*E146</f>
        <v>0</v>
      </c>
    </row>
    <row r="147" spans="1:6" s="114" customFormat="1" ht="13.5" customHeight="1">
      <c r="A147" s="577"/>
      <c r="B147" s="477" t="s">
        <v>513</v>
      </c>
      <c r="C147" s="569">
        <v>3</v>
      </c>
      <c r="D147" s="576" t="s">
        <v>545</v>
      </c>
      <c r="E147" s="119"/>
      <c r="F147" s="696">
        <f t="shared" si="2"/>
        <v>0</v>
      </c>
    </row>
    <row r="148" spans="1:6" s="114" customFormat="1" ht="13.5" customHeight="1">
      <c r="A148" s="577"/>
      <c r="B148" s="477" t="s">
        <v>123</v>
      </c>
      <c r="C148" s="569">
        <v>1</v>
      </c>
      <c r="D148" s="576" t="s">
        <v>545</v>
      </c>
      <c r="E148" s="119"/>
      <c r="F148" s="696">
        <f t="shared" si="2"/>
        <v>0</v>
      </c>
    </row>
    <row r="149" spans="1:6" s="114" customFormat="1" ht="13.5" customHeight="1">
      <c r="A149" s="577"/>
      <c r="B149" s="477" t="s">
        <v>509</v>
      </c>
      <c r="C149" s="569">
        <v>4</v>
      </c>
      <c r="D149" s="576" t="s">
        <v>545</v>
      </c>
      <c r="E149" s="119"/>
      <c r="F149" s="696">
        <f t="shared" si="2"/>
        <v>0</v>
      </c>
    </row>
    <row r="150" spans="1:6" s="114" customFormat="1" ht="13.5" customHeight="1">
      <c r="A150" s="577"/>
      <c r="B150" s="477" t="s">
        <v>511</v>
      </c>
      <c r="C150" s="569">
        <v>4</v>
      </c>
      <c r="D150" s="576" t="s">
        <v>545</v>
      </c>
      <c r="E150" s="119"/>
      <c r="F150" s="696">
        <f t="shared" si="2"/>
        <v>0</v>
      </c>
    </row>
    <row r="151" spans="1:6" s="114" customFormat="1" ht="13.5" customHeight="1">
      <c r="A151" s="577"/>
      <c r="B151" s="477" t="s">
        <v>510</v>
      </c>
      <c r="C151" s="569">
        <v>1</v>
      </c>
      <c r="D151" s="576" t="s">
        <v>545</v>
      </c>
      <c r="E151" s="119"/>
      <c r="F151" s="696">
        <f t="shared" si="2"/>
        <v>0</v>
      </c>
    </row>
    <row r="152" spans="1:7" s="113" customFormat="1" ht="15.75">
      <c r="A152" s="533"/>
      <c r="B152" s="477" t="s">
        <v>512</v>
      </c>
      <c r="C152" s="572">
        <v>4</v>
      </c>
      <c r="D152" s="576" t="s">
        <v>545</v>
      </c>
      <c r="E152" s="119"/>
      <c r="F152" s="696">
        <f t="shared" si="2"/>
        <v>0</v>
      </c>
      <c r="G152" s="99"/>
    </row>
    <row r="153" spans="1:7" s="113" customFormat="1" ht="15.75">
      <c r="A153" s="533"/>
      <c r="B153" s="477"/>
      <c r="C153" s="572"/>
      <c r="D153" s="576"/>
      <c r="E153" s="652"/>
      <c r="F153" s="696"/>
      <c r="G153" s="99"/>
    </row>
    <row r="154" spans="1:7" s="114" customFormat="1" ht="39.75" customHeight="1">
      <c r="A154" s="560" t="s">
        <v>108</v>
      </c>
      <c r="B154" s="580" t="s">
        <v>495</v>
      </c>
      <c r="C154" s="569">
        <v>16</v>
      </c>
      <c r="D154" s="570" t="s">
        <v>550</v>
      </c>
      <c r="E154" s="652"/>
      <c r="F154" s="696">
        <f>+C154*E154</f>
        <v>0</v>
      </c>
      <c r="G154" s="100"/>
    </row>
    <row r="155" spans="1:7" s="114" customFormat="1" ht="15.75">
      <c r="A155" s="533"/>
      <c r="B155" s="580"/>
      <c r="C155" s="569"/>
      <c r="D155" s="570"/>
      <c r="E155" s="652"/>
      <c r="F155" s="696"/>
      <c r="G155" s="100"/>
    </row>
    <row r="156" spans="1:7" s="114" customFormat="1" ht="25.5">
      <c r="A156" s="560" t="s">
        <v>109</v>
      </c>
      <c r="B156" s="477" t="s">
        <v>524</v>
      </c>
      <c r="C156" s="569">
        <v>39</v>
      </c>
      <c r="D156" s="556" t="s">
        <v>545</v>
      </c>
      <c r="E156" s="653"/>
      <c r="F156" s="696">
        <f>+C156*E156</f>
        <v>0</v>
      </c>
      <c r="G156" s="100"/>
    </row>
    <row r="157" spans="1:7" s="114" customFormat="1" ht="15.75">
      <c r="A157" s="533"/>
      <c r="B157" s="477"/>
      <c r="C157" s="569"/>
      <c r="D157" s="556"/>
      <c r="E157" s="653"/>
      <c r="F157" s="696"/>
      <c r="G157" s="100"/>
    </row>
    <row r="158" spans="1:7" s="114" customFormat="1" ht="28.5" customHeight="1">
      <c r="A158" s="560" t="s">
        <v>110</v>
      </c>
      <c r="B158" s="477" t="s">
        <v>100</v>
      </c>
      <c r="C158" s="569">
        <v>1</v>
      </c>
      <c r="D158" s="556" t="s">
        <v>545</v>
      </c>
      <c r="E158" s="653"/>
      <c r="F158" s="696">
        <f>+C158*E158</f>
        <v>0</v>
      </c>
      <c r="G158" s="100"/>
    </row>
    <row r="159" spans="1:6" ht="15.75">
      <c r="A159" s="533"/>
      <c r="B159" s="477"/>
      <c r="C159" s="569"/>
      <c r="D159" s="556"/>
      <c r="E159" s="654"/>
      <c r="F159" s="696"/>
    </row>
    <row r="160" spans="1:7" ht="25.5">
      <c r="A160" s="560" t="s">
        <v>111</v>
      </c>
      <c r="B160" s="581" t="s">
        <v>525</v>
      </c>
      <c r="C160" s="582">
        <v>21</v>
      </c>
      <c r="D160" s="556" t="s">
        <v>545</v>
      </c>
      <c r="E160" s="653"/>
      <c r="F160" s="696">
        <f>+C160*E160</f>
        <v>0</v>
      </c>
      <c r="G160" s="108"/>
    </row>
    <row r="161" spans="1:7" ht="15.75">
      <c r="A161" s="533"/>
      <c r="B161" s="581"/>
      <c r="C161" s="582"/>
      <c r="D161" s="556"/>
      <c r="E161" s="653"/>
      <c r="F161" s="696"/>
      <c r="G161" s="108"/>
    </row>
    <row r="162" spans="1:7" ht="63.75">
      <c r="A162" s="560" t="s">
        <v>933</v>
      </c>
      <c r="B162" s="583" t="s">
        <v>526</v>
      </c>
      <c r="C162" s="575">
        <v>11</v>
      </c>
      <c r="D162" s="556" t="s">
        <v>545</v>
      </c>
      <c r="E162" s="653"/>
      <c r="F162" s="696">
        <f>+C162*E162</f>
        <v>0</v>
      </c>
      <c r="G162" s="108"/>
    </row>
    <row r="163" spans="1:7" ht="15.75">
      <c r="A163" s="533"/>
      <c r="B163" s="583"/>
      <c r="C163" s="575"/>
      <c r="D163" s="556"/>
      <c r="E163" s="653"/>
      <c r="F163" s="696"/>
      <c r="G163" s="108"/>
    </row>
    <row r="164" spans="1:6" s="111" customFormat="1" ht="38.25">
      <c r="A164" s="560" t="s">
        <v>112</v>
      </c>
      <c r="B164" s="558" t="s">
        <v>845</v>
      </c>
      <c r="C164" s="584"/>
      <c r="D164" s="570"/>
      <c r="E164" s="650"/>
      <c r="F164" s="696"/>
    </row>
    <row r="165" spans="1:7" ht="12.75">
      <c r="A165" s="585"/>
      <c r="B165" s="558" t="s">
        <v>105</v>
      </c>
      <c r="C165" s="586">
        <v>43</v>
      </c>
      <c r="D165" s="556" t="s">
        <v>545</v>
      </c>
      <c r="E165" s="655"/>
      <c r="F165" s="696">
        <f>+C165*E165</f>
        <v>0</v>
      </c>
      <c r="G165" s="108"/>
    </row>
    <row r="166" spans="1:7" ht="15.75">
      <c r="A166" s="571"/>
      <c r="B166" s="477"/>
      <c r="C166" s="587"/>
      <c r="D166" s="564"/>
      <c r="E166" s="650"/>
      <c r="F166" s="697"/>
      <c r="G166" s="108"/>
    </row>
    <row r="167" spans="1:7" ht="25.5">
      <c r="A167" s="560" t="s">
        <v>934</v>
      </c>
      <c r="B167" s="558" t="s">
        <v>846</v>
      </c>
      <c r="C167" s="586">
        <v>43</v>
      </c>
      <c r="D167" s="556" t="s">
        <v>545</v>
      </c>
      <c r="E167" s="654"/>
      <c r="F167" s="696">
        <f>+C167*E167</f>
        <v>0</v>
      </c>
      <c r="G167" s="108"/>
    </row>
    <row r="168" spans="1:7" ht="12.75">
      <c r="A168" s="585"/>
      <c r="B168" s="558"/>
      <c r="C168" s="586"/>
      <c r="D168" s="556"/>
      <c r="E168" s="654"/>
      <c r="F168" s="696"/>
      <c r="G168" s="108"/>
    </row>
    <row r="169" spans="1:7" ht="38.25">
      <c r="A169" s="560" t="s">
        <v>113</v>
      </c>
      <c r="B169" s="558" t="s">
        <v>847</v>
      </c>
      <c r="C169" s="586">
        <v>43</v>
      </c>
      <c r="D169" s="556" t="s">
        <v>545</v>
      </c>
      <c r="E169" s="654"/>
      <c r="F169" s="696">
        <f>+C169*E169</f>
        <v>0</v>
      </c>
      <c r="G169" s="108"/>
    </row>
    <row r="170" spans="1:6" s="111" customFormat="1" ht="12.75">
      <c r="A170" s="571"/>
      <c r="B170" s="558"/>
      <c r="C170" s="586"/>
      <c r="D170" s="556"/>
      <c r="E170" s="654"/>
      <c r="F170" s="696"/>
    </row>
    <row r="171" spans="1:6" ht="25.5">
      <c r="A171" s="560" t="s">
        <v>114</v>
      </c>
      <c r="B171" s="477" t="s">
        <v>848</v>
      </c>
      <c r="C171" s="572">
        <v>43</v>
      </c>
      <c r="D171" s="556" t="s">
        <v>545</v>
      </c>
      <c r="E171" s="653"/>
      <c r="F171" s="696">
        <f>+C171*E171</f>
        <v>0</v>
      </c>
    </row>
    <row r="172" spans="1:6" ht="12.75">
      <c r="A172" s="585"/>
      <c r="B172" s="477"/>
      <c r="C172" s="572"/>
      <c r="D172" s="556"/>
      <c r="E172" s="653"/>
      <c r="F172" s="696"/>
    </row>
    <row r="173" spans="1:7" ht="25.5">
      <c r="A173" s="560" t="s">
        <v>115</v>
      </c>
      <c r="B173" s="477" t="s">
        <v>955</v>
      </c>
      <c r="C173" s="586">
        <v>1</v>
      </c>
      <c r="D173" s="556" t="s">
        <v>545</v>
      </c>
      <c r="E173" s="654"/>
      <c r="F173" s="696">
        <f>+C173*E173</f>
        <v>0</v>
      </c>
      <c r="G173" s="108"/>
    </row>
    <row r="174" spans="1:7" ht="12.75">
      <c r="A174" s="571"/>
      <c r="B174" s="477"/>
      <c r="C174" s="586"/>
      <c r="D174" s="556"/>
      <c r="E174" s="654"/>
      <c r="F174" s="696"/>
      <c r="G174" s="108"/>
    </row>
    <row r="175" spans="1:7" ht="38.25">
      <c r="A175" s="560" t="s">
        <v>116</v>
      </c>
      <c r="B175" s="477" t="s">
        <v>956</v>
      </c>
      <c r="C175" s="586">
        <v>1</v>
      </c>
      <c r="D175" s="556" t="s">
        <v>545</v>
      </c>
      <c r="E175" s="654"/>
      <c r="F175" s="696">
        <f>+C175*E175</f>
        <v>0</v>
      </c>
      <c r="G175" s="108"/>
    </row>
    <row r="176" spans="1:6" ht="12.75">
      <c r="A176" s="585"/>
      <c r="B176" s="558"/>
      <c r="C176" s="555"/>
      <c r="D176" s="564"/>
      <c r="E176" s="82"/>
      <c r="F176" s="695"/>
    </row>
    <row r="177" spans="1:6" ht="12.75">
      <c r="A177" s="560" t="s">
        <v>935</v>
      </c>
      <c r="B177" s="554" t="s">
        <v>610</v>
      </c>
      <c r="C177" s="572">
        <f>C101+C104+C107</f>
        <v>2193.3</v>
      </c>
      <c r="D177" s="556" t="s">
        <v>543</v>
      </c>
      <c r="E177" s="82"/>
      <c r="F177" s="695">
        <f>+C177*E177</f>
        <v>0</v>
      </c>
    </row>
    <row r="178" spans="1:6" ht="12.75">
      <c r="A178" s="571"/>
      <c r="B178" s="558"/>
      <c r="C178" s="555"/>
      <c r="D178" s="556"/>
      <c r="E178" s="82"/>
      <c r="F178" s="695"/>
    </row>
    <row r="179" spans="1:6" ht="38.25">
      <c r="A179" s="560" t="s">
        <v>117</v>
      </c>
      <c r="B179" s="554" t="s">
        <v>786</v>
      </c>
      <c r="C179" s="555">
        <v>1</v>
      </c>
      <c r="D179" s="556" t="s">
        <v>613</v>
      </c>
      <c r="E179" s="82"/>
      <c r="F179" s="695">
        <f>+C179*E179</f>
        <v>0</v>
      </c>
    </row>
    <row r="180" spans="1:6" ht="12.75">
      <c r="A180" s="585"/>
      <c r="B180" s="554"/>
      <c r="C180" s="555"/>
      <c r="D180" s="556"/>
      <c r="E180" s="82"/>
      <c r="F180" s="695"/>
    </row>
    <row r="181" spans="1:6" ht="12.75">
      <c r="A181" s="560" t="s">
        <v>118</v>
      </c>
      <c r="B181" s="554" t="s">
        <v>611</v>
      </c>
      <c r="C181" s="555">
        <v>1</v>
      </c>
      <c r="D181" s="588" t="s">
        <v>613</v>
      </c>
      <c r="E181" s="82"/>
      <c r="F181" s="695">
        <f>+C181*E181</f>
        <v>0</v>
      </c>
    </row>
    <row r="182" spans="1:6" ht="12.75">
      <c r="A182" s="571"/>
      <c r="B182" s="554"/>
      <c r="C182" s="555"/>
      <c r="D182" s="588"/>
      <c r="E182" s="82"/>
      <c r="F182" s="695"/>
    </row>
    <row r="183" spans="1:6" ht="28.5" customHeight="1">
      <c r="A183" s="560" t="s">
        <v>119</v>
      </c>
      <c r="B183" s="554" t="s">
        <v>612</v>
      </c>
      <c r="C183" s="555">
        <v>1</v>
      </c>
      <c r="D183" s="556" t="s">
        <v>613</v>
      </c>
      <c r="E183" s="82"/>
      <c r="F183" s="695">
        <f>+C183*E183</f>
        <v>0</v>
      </c>
    </row>
    <row r="184" spans="1:6" ht="12.75">
      <c r="A184" s="585"/>
      <c r="B184" s="554"/>
      <c r="C184" s="555"/>
      <c r="D184" s="556"/>
      <c r="E184" s="82"/>
      <c r="F184" s="695"/>
    </row>
    <row r="185" spans="1:6" ht="25.5">
      <c r="A185" s="560" t="s">
        <v>120</v>
      </c>
      <c r="B185" s="554" t="s">
        <v>787</v>
      </c>
      <c r="C185" s="555">
        <v>1</v>
      </c>
      <c r="D185" s="556" t="s">
        <v>613</v>
      </c>
      <c r="E185" s="82"/>
      <c r="F185" s="695">
        <f>+C185*E185</f>
        <v>0</v>
      </c>
    </row>
    <row r="186" spans="1:6" ht="12.75">
      <c r="A186" s="571"/>
      <c r="B186" s="589"/>
      <c r="C186" s="555"/>
      <c r="D186" s="556"/>
      <c r="E186" s="82"/>
      <c r="F186" s="695"/>
    </row>
    <row r="187" spans="1:6" ht="25.5">
      <c r="A187" s="560" t="s">
        <v>121</v>
      </c>
      <c r="B187" s="554" t="s">
        <v>864</v>
      </c>
      <c r="C187" s="555">
        <v>1</v>
      </c>
      <c r="D187" s="564" t="s">
        <v>613</v>
      </c>
      <c r="E187" s="117"/>
      <c r="F187" s="695">
        <f>+C187*E187</f>
        <v>0</v>
      </c>
    </row>
    <row r="188" spans="1:6" ht="13.5" thickBot="1">
      <c r="A188" s="590"/>
      <c r="B188" s="591"/>
      <c r="C188" s="592"/>
      <c r="D188" s="593"/>
      <c r="E188" s="656"/>
      <c r="F188" s="698"/>
    </row>
    <row r="189" spans="1:6" ht="14.25" thickBot="1" thickTop="1">
      <c r="A189" s="482"/>
      <c r="B189" s="594" t="s">
        <v>604</v>
      </c>
      <c r="C189" s="484"/>
      <c r="D189" s="485"/>
      <c r="E189" s="636"/>
      <c r="F189" s="699">
        <f>SUM(F100:F188)</f>
        <v>0</v>
      </c>
    </row>
    <row r="190" spans="1:6" ht="12.75">
      <c r="A190" s="595"/>
      <c r="B190" s="596"/>
      <c r="C190" s="471"/>
      <c r="D190" s="597"/>
      <c r="E190" s="657"/>
      <c r="F190" s="700"/>
    </row>
    <row r="191" spans="1:6" ht="13.5" thickBot="1">
      <c r="A191" s="598"/>
      <c r="B191" s="599"/>
      <c r="C191" s="492"/>
      <c r="D191" s="600"/>
      <c r="E191" s="658"/>
      <c r="F191" s="701"/>
    </row>
    <row r="192" spans="1:6" ht="13.5" thickBot="1">
      <c r="A192" s="494" t="s">
        <v>503</v>
      </c>
      <c r="B192" s="601" t="s">
        <v>536</v>
      </c>
      <c r="C192" s="602"/>
      <c r="D192" s="603"/>
      <c r="E192" s="639"/>
      <c r="F192" s="680"/>
    </row>
    <row r="193" spans="1:6" ht="12.75">
      <c r="A193" s="604"/>
      <c r="B193" s="605"/>
      <c r="C193" s="606"/>
      <c r="D193" s="607"/>
      <c r="E193" s="659"/>
      <c r="F193" s="702"/>
    </row>
    <row r="194" spans="1:6" ht="12.75">
      <c r="A194" s="608" t="s">
        <v>504</v>
      </c>
      <c r="B194" s="609" t="s">
        <v>614</v>
      </c>
      <c r="C194" s="503">
        <f>C177</f>
        <v>2193.3</v>
      </c>
      <c r="D194" s="476" t="s">
        <v>543</v>
      </c>
      <c r="E194" s="73"/>
      <c r="F194" s="675">
        <f>+C194*E194</f>
        <v>0</v>
      </c>
    </row>
    <row r="195" spans="1:6" ht="12.75">
      <c r="A195" s="473"/>
      <c r="B195" s="610"/>
      <c r="C195" s="503"/>
      <c r="D195" s="505"/>
      <c r="E195" s="73"/>
      <c r="F195" s="675"/>
    </row>
    <row r="196" spans="1:6" ht="25.5">
      <c r="A196" s="608" t="s">
        <v>505</v>
      </c>
      <c r="B196" s="474" t="s">
        <v>916</v>
      </c>
      <c r="C196" s="503">
        <v>1</v>
      </c>
      <c r="D196" s="611" t="s">
        <v>545</v>
      </c>
      <c r="E196" s="178"/>
      <c r="F196" s="675">
        <f>+C196*E196</f>
        <v>0</v>
      </c>
    </row>
    <row r="197" spans="1:6" ht="12.75">
      <c r="A197" s="444"/>
      <c r="B197" s="612"/>
      <c r="C197" s="503"/>
      <c r="D197" s="611"/>
      <c r="E197" s="178"/>
      <c r="F197" s="675"/>
    </row>
    <row r="198" spans="1:6" ht="12.75">
      <c r="A198" s="444" t="s">
        <v>506</v>
      </c>
      <c r="B198" s="610" t="s">
        <v>919</v>
      </c>
      <c r="C198" s="503">
        <v>15</v>
      </c>
      <c r="D198" s="613" t="s">
        <v>606</v>
      </c>
      <c r="E198" s="178"/>
      <c r="F198" s="675">
        <f>+C198*E198</f>
        <v>0</v>
      </c>
    </row>
    <row r="199" spans="1:6" ht="12.75">
      <c r="A199" s="444"/>
      <c r="B199" s="610"/>
      <c r="C199" s="503"/>
      <c r="D199" s="613"/>
      <c r="E199" s="178"/>
      <c r="F199" s="675"/>
    </row>
    <row r="200" spans="1:6" ht="12.75">
      <c r="A200" s="444" t="s">
        <v>507</v>
      </c>
      <c r="B200" s="610" t="s">
        <v>856</v>
      </c>
      <c r="C200" s="503">
        <v>1</v>
      </c>
      <c r="D200" s="613" t="s">
        <v>545</v>
      </c>
      <c r="E200" s="178"/>
      <c r="F200" s="675">
        <f>+C200*E200</f>
        <v>0</v>
      </c>
    </row>
    <row r="201" spans="1:6" ht="12.75">
      <c r="A201" s="444"/>
      <c r="B201" s="610"/>
      <c r="C201" s="503"/>
      <c r="D201" s="476"/>
      <c r="E201" s="178"/>
      <c r="F201" s="675"/>
    </row>
    <row r="202" spans="1:6" ht="27" customHeight="1">
      <c r="A202" s="444" t="s">
        <v>508</v>
      </c>
      <c r="B202" s="614" t="s">
        <v>135</v>
      </c>
      <c r="C202" s="503">
        <v>8</v>
      </c>
      <c r="D202" s="505" t="s">
        <v>606</v>
      </c>
      <c r="E202" s="73"/>
      <c r="F202" s="675">
        <f>+C202*E202</f>
        <v>0</v>
      </c>
    </row>
    <row r="203" spans="1:6" ht="13.5" thickBot="1">
      <c r="A203" s="615"/>
      <c r="B203" s="616"/>
      <c r="C203" s="617"/>
      <c r="D203" s="618"/>
      <c r="E203" s="660"/>
      <c r="F203" s="703"/>
    </row>
    <row r="204" spans="1:6" ht="13.5" thickTop="1">
      <c r="A204" s="619"/>
      <c r="B204" s="620" t="s">
        <v>607</v>
      </c>
      <c r="C204" s="621"/>
      <c r="D204" s="622"/>
      <c r="E204" s="661"/>
      <c r="F204" s="704">
        <f>SUM(F193:F203)</f>
        <v>0</v>
      </c>
    </row>
    <row r="205" spans="1:6" ht="12.75">
      <c r="A205" s="437"/>
      <c r="B205" s="623"/>
      <c r="C205" s="624"/>
      <c r="D205" s="625"/>
      <c r="E205" s="662"/>
      <c r="F205" s="705"/>
    </row>
    <row r="206" spans="2:3" ht="12.75">
      <c r="B206" s="626"/>
      <c r="C206" s="627"/>
    </row>
    <row r="207" spans="2:3" ht="12.75">
      <c r="B207" s="630"/>
      <c r="C207" s="627"/>
    </row>
    <row r="208" spans="2:3" ht="12.75">
      <c r="B208" s="626"/>
      <c r="C208" s="627"/>
    </row>
    <row r="209" ht="12.75">
      <c r="C209" s="627"/>
    </row>
    <row r="210" ht="12.75">
      <c r="C210" s="627"/>
    </row>
    <row r="211" ht="12.75">
      <c r="C211" s="627"/>
    </row>
    <row r="212" ht="12.75">
      <c r="C212" s="627"/>
    </row>
    <row r="213" ht="12.75">
      <c r="C213" s="627"/>
    </row>
    <row r="214" ht="12.75">
      <c r="C214" s="627"/>
    </row>
    <row r="215" ht="12.75">
      <c r="C215" s="627"/>
    </row>
    <row r="216" ht="12.75">
      <c r="C216" s="627"/>
    </row>
    <row r="217" ht="12.75">
      <c r="C217" s="627"/>
    </row>
    <row r="218" ht="12.75">
      <c r="C218" s="627"/>
    </row>
    <row r="219" ht="12.75">
      <c r="C219" s="627"/>
    </row>
    <row r="220" ht="12.75">
      <c r="C220" s="627"/>
    </row>
    <row r="221" ht="12.75">
      <c r="C221" s="627"/>
    </row>
    <row r="222" ht="12.75">
      <c r="C222" s="627"/>
    </row>
    <row r="223" ht="12.75">
      <c r="C223" s="627"/>
    </row>
    <row r="224" ht="12.75">
      <c r="C224" s="627"/>
    </row>
    <row r="225" ht="12.75">
      <c r="C225" s="627"/>
    </row>
    <row r="226" ht="12.75">
      <c r="C226" s="627"/>
    </row>
    <row r="227" ht="12.75">
      <c r="C227" s="627"/>
    </row>
    <row r="228" ht="12.75">
      <c r="C228" s="627"/>
    </row>
    <row r="229" ht="12.75">
      <c r="C229" s="627"/>
    </row>
    <row r="230" ht="12.75">
      <c r="C230" s="627"/>
    </row>
    <row r="231" ht="12.75">
      <c r="C231" s="627"/>
    </row>
    <row r="232" ht="12.75">
      <c r="C232" s="627"/>
    </row>
    <row r="233" ht="12.75">
      <c r="C233" s="627"/>
    </row>
    <row r="234" ht="12.75">
      <c r="C234" s="627"/>
    </row>
    <row r="235" ht="12.75">
      <c r="C235" s="627"/>
    </row>
    <row r="236" ht="12.75">
      <c r="C236" s="627"/>
    </row>
    <row r="237" ht="12.75">
      <c r="C237" s="627"/>
    </row>
    <row r="238" ht="12.75">
      <c r="C238" s="627"/>
    </row>
    <row r="239" ht="12.75">
      <c r="C239" s="627"/>
    </row>
    <row r="240" ht="12.75">
      <c r="C240" s="627"/>
    </row>
    <row r="241" ht="12.75">
      <c r="C241" s="627"/>
    </row>
    <row r="242" ht="12.75">
      <c r="C242" s="627"/>
    </row>
    <row r="243" ht="12.75">
      <c r="C243" s="627"/>
    </row>
    <row r="244" ht="12.75">
      <c r="C244" s="627"/>
    </row>
    <row r="245" ht="12.75">
      <c r="C245" s="627"/>
    </row>
    <row r="246" ht="12.75">
      <c r="C246" s="627"/>
    </row>
    <row r="247" ht="12.75">
      <c r="C247" s="627"/>
    </row>
    <row r="248" ht="12.75">
      <c r="C248" s="627"/>
    </row>
    <row r="249" ht="12.75">
      <c r="C249" s="627"/>
    </row>
    <row r="250" ht="12.75">
      <c r="C250" s="627"/>
    </row>
    <row r="251" ht="12.75">
      <c r="C251" s="627"/>
    </row>
    <row r="252" ht="12.75">
      <c r="C252" s="627"/>
    </row>
    <row r="253" ht="12.75">
      <c r="C253" s="627"/>
    </row>
    <row r="254" ht="12.75">
      <c r="C254" s="627"/>
    </row>
    <row r="255" ht="12.75">
      <c r="C255" s="627"/>
    </row>
    <row r="256" ht="12.75">
      <c r="C256" s="627"/>
    </row>
    <row r="257" ht="12.75">
      <c r="C257" s="627"/>
    </row>
    <row r="258" ht="12.75">
      <c r="C258" s="627"/>
    </row>
    <row r="259" ht="12.75">
      <c r="C259" s="627"/>
    </row>
    <row r="260" ht="12.75">
      <c r="C260" s="627"/>
    </row>
    <row r="261" ht="12.75">
      <c r="C261" s="627"/>
    </row>
    <row r="262" ht="12.75">
      <c r="C262" s="627"/>
    </row>
    <row r="263" ht="12.75">
      <c r="C263" s="627"/>
    </row>
    <row r="264" ht="12.75">
      <c r="C264" s="627"/>
    </row>
    <row r="265" ht="12.75">
      <c r="C265" s="627"/>
    </row>
    <row r="266" ht="12.75">
      <c r="C266" s="627"/>
    </row>
    <row r="267" ht="12.75">
      <c r="C267" s="627"/>
    </row>
    <row r="268" ht="12.75">
      <c r="C268" s="627"/>
    </row>
    <row r="269" ht="12.75">
      <c r="C269" s="627"/>
    </row>
    <row r="270" ht="12.75">
      <c r="C270" s="627"/>
    </row>
    <row r="271" ht="12.75">
      <c r="C271" s="627"/>
    </row>
    <row r="272" ht="12.75">
      <c r="C272" s="627"/>
    </row>
    <row r="273" ht="12.75">
      <c r="C273" s="627"/>
    </row>
    <row r="274" ht="12.75">
      <c r="C274" s="627"/>
    </row>
    <row r="275" ht="12.75">
      <c r="C275" s="627"/>
    </row>
    <row r="276" ht="12.75">
      <c r="C276" s="627"/>
    </row>
    <row r="277" ht="12.75">
      <c r="C277" s="627"/>
    </row>
    <row r="278" ht="12.75">
      <c r="C278" s="627"/>
    </row>
    <row r="279" ht="12.75">
      <c r="C279" s="627"/>
    </row>
    <row r="280" ht="12.75">
      <c r="C280" s="627"/>
    </row>
    <row r="281" ht="12.75">
      <c r="C281" s="627"/>
    </row>
    <row r="282" ht="12.75">
      <c r="C282" s="627"/>
    </row>
    <row r="283" ht="12.75">
      <c r="C283" s="627"/>
    </row>
    <row r="284" ht="12.75">
      <c r="C284" s="627"/>
    </row>
    <row r="285" ht="12.75">
      <c r="C285" s="627"/>
    </row>
    <row r="286" ht="12.75">
      <c r="C286" s="627"/>
    </row>
    <row r="287" ht="12.75">
      <c r="C287" s="627"/>
    </row>
    <row r="288" ht="12.75">
      <c r="C288" s="627"/>
    </row>
    <row r="289" ht="12.75">
      <c r="C289" s="627"/>
    </row>
    <row r="290" ht="12.75">
      <c r="C290" s="627"/>
    </row>
    <row r="291" ht="12.75">
      <c r="C291" s="627"/>
    </row>
    <row r="292" ht="12.75">
      <c r="C292" s="627"/>
    </row>
    <row r="293" ht="12.75">
      <c r="C293" s="627"/>
    </row>
    <row r="294" ht="12.75">
      <c r="C294" s="627"/>
    </row>
    <row r="295" ht="12.75">
      <c r="C295" s="627"/>
    </row>
    <row r="296" ht="12.75">
      <c r="C296" s="627"/>
    </row>
    <row r="297" ht="12.75">
      <c r="C297" s="627"/>
    </row>
    <row r="298" ht="12.75">
      <c r="C298" s="627"/>
    </row>
    <row r="299" ht="12.75">
      <c r="C299" s="627"/>
    </row>
    <row r="300" ht="12.75">
      <c r="C300" s="627"/>
    </row>
    <row r="301" ht="12.75">
      <c r="C301" s="627"/>
    </row>
    <row r="302" ht="12.75">
      <c r="C302" s="627"/>
    </row>
    <row r="303" ht="12.75">
      <c r="C303" s="627"/>
    </row>
    <row r="304" ht="12.75">
      <c r="C304" s="627"/>
    </row>
    <row r="305" ht="12.75">
      <c r="C305" s="627"/>
    </row>
    <row r="306" ht="12.75">
      <c r="C306" s="627"/>
    </row>
    <row r="307" ht="12.75">
      <c r="C307" s="627"/>
    </row>
    <row r="308" ht="12.75">
      <c r="C308" s="627"/>
    </row>
    <row r="309" ht="12.75">
      <c r="C309" s="627"/>
    </row>
    <row r="310" ht="12.75">
      <c r="C310" s="627"/>
    </row>
    <row r="311" ht="12.75">
      <c r="C311" s="627"/>
    </row>
    <row r="312" ht="12.75">
      <c r="C312" s="627"/>
    </row>
    <row r="313" ht="12.75">
      <c r="C313" s="627"/>
    </row>
    <row r="314" ht="12.75">
      <c r="C314" s="627"/>
    </row>
    <row r="315" ht="12.75">
      <c r="C315" s="627"/>
    </row>
    <row r="316" ht="12.75">
      <c r="C316" s="627"/>
    </row>
    <row r="317" ht="12.75">
      <c r="C317" s="627"/>
    </row>
    <row r="318" ht="12.75">
      <c r="C318" s="627"/>
    </row>
    <row r="319" ht="12.75">
      <c r="C319" s="627"/>
    </row>
    <row r="320" ht="12.75">
      <c r="C320" s="627"/>
    </row>
    <row r="321" ht="12.75">
      <c r="C321" s="627"/>
    </row>
    <row r="322" ht="12.75">
      <c r="C322" s="627"/>
    </row>
    <row r="323" ht="12.75">
      <c r="C323" s="627"/>
    </row>
    <row r="324" ht="12.75">
      <c r="C324" s="627"/>
    </row>
    <row r="325" ht="12.75">
      <c r="C325" s="627"/>
    </row>
    <row r="326" ht="12.75">
      <c r="C326" s="627"/>
    </row>
    <row r="327" ht="12.75">
      <c r="C327" s="627"/>
    </row>
    <row r="328" ht="12.75">
      <c r="C328" s="627"/>
    </row>
    <row r="329" ht="12.75">
      <c r="C329" s="627"/>
    </row>
    <row r="330" ht="12.75">
      <c r="C330" s="627"/>
    </row>
    <row r="331" ht="12.75">
      <c r="C331" s="627"/>
    </row>
    <row r="332" ht="12.75">
      <c r="C332" s="627"/>
    </row>
    <row r="333" ht="12.75">
      <c r="C333" s="627"/>
    </row>
    <row r="334" ht="12.75">
      <c r="C334" s="627"/>
    </row>
    <row r="335" ht="12.75">
      <c r="C335" s="627"/>
    </row>
    <row r="336" ht="12.75">
      <c r="C336" s="627"/>
    </row>
    <row r="337" ht="12.75">
      <c r="C337" s="627"/>
    </row>
    <row r="338" ht="12.75">
      <c r="C338" s="627"/>
    </row>
    <row r="339" ht="12.75">
      <c r="C339" s="627"/>
    </row>
    <row r="340" ht="12.75">
      <c r="C340" s="627"/>
    </row>
    <row r="341" ht="12.75">
      <c r="C341" s="627"/>
    </row>
    <row r="342" ht="12.75">
      <c r="C342" s="627"/>
    </row>
    <row r="343" ht="12.75">
      <c r="C343" s="627"/>
    </row>
    <row r="344" ht="12.75">
      <c r="C344" s="627"/>
    </row>
    <row r="345" ht="12.75">
      <c r="C345" s="627"/>
    </row>
    <row r="346" ht="12.75">
      <c r="C346" s="627"/>
    </row>
    <row r="347" ht="12.75">
      <c r="C347" s="627"/>
    </row>
    <row r="348" ht="12.75">
      <c r="C348" s="627"/>
    </row>
    <row r="349" ht="12.75">
      <c r="C349" s="627"/>
    </row>
    <row r="350" ht="12.75">
      <c r="C350" s="627"/>
    </row>
    <row r="351" ht="12.75">
      <c r="C351" s="627"/>
    </row>
    <row r="352" ht="12.75">
      <c r="C352" s="627"/>
    </row>
    <row r="353" ht="12.75">
      <c r="C353" s="627"/>
    </row>
    <row r="354" ht="12.75">
      <c r="C354" s="627"/>
    </row>
    <row r="355" ht="12.75">
      <c r="C355" s="627"/>
    </row>
    <row r="356" ht="12.75">
      <c r="C356" s="627"/>
    </row>
    <row r="357" ht="12.75">
      <c r="C357" s="627"/>
    </row>
    <row r="358" ht="12.75">
      <c r="C358" s="627"/>
    </row>
    <row r="359" ht="12.75">
      <c r="C359" s="627"/>
    </row>
    <row r="360" ht="12.75">
      <c r="C360" s="627"/>
    </row>
    <row r="361" ht="12.75">
      <c r="C361" s="627"/>
    </row>
    <row r="362" ht="12.75">
      <c r="C362" s="627"/>
    </row>
    <row r="363" ht="12.75">
      <c r="C363" s="627"/>
    </row>
    <row r="364" ht="12.75">
      <c r="C364" s="627"/>
    </row>
    <row r="365" ht="12.75">
      <c r="C365" s="627"/>
    </row>
    <row r="366" ht="12.75">
      <c r="C366" s="627"/>
    </row>
    <row r="367" ht="12.75">
      <c r="C367" s="627"/>
    </row>
    <row r="368" ht="12.75">
      <c r="C368" s="627"/>
    </row>
    <row r="369" ht="12.75">
      <c r="C369" s="627"/>
    </row>
    <row r="370" ht="12.75">
      <c r="C370" s="627"/>
    </row>
    <row r="371" ht="12.75">
      <c r="C371" s="627"/>
    </row>
    <row r="372" ht="12.75">
      <c r="C372" s="627"/>
    </row>
    <row r="373" ht="12.75">
      <c r="C373" s="627"/>
    </row>
    <row r="374" ht="12.75">
      <c r="C374" s="627"/>
    </row>
    <row r="375" ht="12.75">
      <c r="C375" s="627"/>
    </row>
    <row r="376" ht="12.75">
      <c r="C376" s="627"/>
    </row>
    <row r="377" ht="12.75">
      <c r="C377" s="627"/>
    </row>
    <row r="378" ht="12.75">
      <c r="C378" s="627"/>
    </row>
    <row r="379" ht="12.75">
      <c r="C379" s="627"/>
    </row>
    <row r="380" ht="12.75">
      <c r="C380" s="627"/>
    </row>
    <row r="381" ht="12.75">
      <c r="C381" s="627"/>
    </row>
    <row r="382" ht="12.75">
      <c r="C382" s="627"/>
    </row>
    <row r="383" ht="12.75">
      <c r="C383" s="627"/>
    </row>
    <row r="384" ht="12.75">
      <c r="C384" s="627"/>
    </row>
    <row r="385" ht="12.75">
      <c r="C385" s="627"/>
    </row>
    <row r="386" ht="12.75">
      <c r="C386" s="627"/>
    </row>
  </sheetData>
  <sheetProtection password="CA93" sheet="1" scenarios="1" selectLockedCells="1"/>
  <printOptions/>
  <pageMargins left="0.5902777777777778" right="0.75" top="0.9847222222222223" bottom="0.9847222222222222" header="0.4201388888888889" footer="0.44027777777777777"/>
  <pageSetup horizontalDpi="300" verticalDpi="300" orientation="portrait" paperSize="9" scale="90" r:id="rId1"/>
</worksheet>
</file>

<file path=xl/worksheets/sheet4.xml><?xml version="1.0" encoding="utf-8"?>
<worksheet xmlns="http://schemas.openxmlformats.org/spreadsheetml/2006/main" xmlns:r="http://schemas.openxmlformats.org/officeDocument/2006/relationships">
  <sheetPr>
    <tabColor indexed="43"/>
  </sheetPr>
  <dimension ref="B1:O279"/>
  <sheetViews>
    <sheetView view="pageBreakPreview" zoomScaleSheetLayoutView="100" zoomScalePageLayoutView="0" workbookViewId="0" topLeftCell="A1">
      <selection activeCell="F25" sqref="F25"/>
    </sheetView>
  </sheetViews>
  <sheetFormatPr defaultColWidth="8.796875" defaultRowHeight="15"/>
  <cols>
    <col min="1" max="1" width="7.19921875" style="2" customWidth="1"/>
    <col min="2" max="2" width="7" style="107" customWidth="1"/>
    <col min="3" max="3" width="45.59765625" style="2" customWidth="1"/>
    <col min="4" max="4" width="8.69921875" style="3" customWidth="1"/>
    <col min="5" max="5" width="8.8984375" style="2" customWidth="1"/>
    <col min="6" max="6" width="9.69921875" style="408" customWidth="1"/>
    <col min="7" max="7" width="11.19921875" style="75" customWidth="1"/>
    <col min="8" max="16384" width="9" style="2" customWidth="1"/>
  </cols>
  <sheetData>
    <row r="1" spans="2:7" ht="12.75">
      <c r="B1" s="316"/>
      <c r="C1" s="132"/>
      <c r="D1" s="317"/>
      <c r="E1" s="318"/>
      <c r="F1" s="389"/>
      <c r="G1" s="134"/>
    </row>
    <row r="2" spans="2:7" ht="12.75">
      <c r="B2" s="319"/>
      <c r="C2" s="10" t="s">
        <v>759</v>
      </c>
      <c r="D2" s="11"/>
      <c r="E2" s="12"/>
      <c r="F2" s="390"/>
      <c r="G2" s="320"/>
    </row>
    <row r="3" spans="2:7" ht="12.75">
      <c r="B3" s="321" t="s">
        <v>754</v>
      </c>
      <c r="C3" s="130" t="s">
        <v>959</v>
      </c>
      <c r="D3" s="11"/>
      <c r="E3" s="12"/>
      <c r="F3" s="390"/>
      <c r="G3" s="320"/>
    </row>
    <row r="4" spans="2:7" ht="13.5" thickBot="1">
      <c r="B4" s="322"/>
      <c r="C4" s="140"/>
      <c r="D4" s="323"/>
      <c r="E4" s="128"/>
      <c r="F4" s="391"/>
      <c r="G4" s="142"/>
    </row>
    <row r="5" spans="2:7" ht="12.75">
      <c r="B5" s="324"/>
      <c r="C5" s="17" t="s">
        <v>527</v>
      </c>
      <c r="D5" s="18"/>
      <c r="E5" s="29"/>
      <c r="F5" s="392"/>
      <c r="G5" s="152" t="s">
        <v>930</v>
      </c>
    </row>
    <row r="6" spans="2:7" ht="12.75">
      <c r="B6" s="145" t="s">
        <v>124</v>
      </c>
      <c r="C6" s="20" t="s">
        <v>437</v>
      </c>
      <c r="D6" s="21"/>
      <c r="E6" s="30"/>
      <c r="F6" s="393"/>
      <c r="G6" s="146">
        <f>+G52</f>
        <v>0</v>
      </c>
    </row>
    <row r="7" spans="2:7" ht="12.75">
      <c r="B7" s="145" t="s">
        <v>125</v>
      </c>
      <c r="C7" s="20" t="s">
        <v>235</v>
      </c>
      <c r="D7" s="21"/>
      <c r="E7" s="30"/>
      <c r="F7" s="393"/>
      <c r="G7" s="146">
        <f>+G93</f>
        <v>0</v>
      </c>
    </row>
    <row r="8" spans="2:7" ht="12.75">
      <c r="B8" s="145" t="s">
        <v>126</v>
      </c>
      <c r="C8" s="20" t="s">
        <v>435</v>
      </c>
      <c r="D8" s="21"/>
      <c r="E8" s="30"/>
      <c r="F8" s="393"/>
      <c r="G8" s="146">
        <f>+G128</f>
        <v>0</v>
      </c>
    </row>
    <row r="9" spans="2:7" ht="12.75">
      <c r="B9" s="145" t="s">
        <v>858</v>
      </c>
      <c r="C9" s="20" t="s">
        <v>434</v>
      </c>
      <c r="D9" s="21"/>
      <c r="E9" s="30"/>
      <c r="F9" s="393"/>
      <c r="G9" s="146">
        <f>+G224</f>
        <v>0</v>
      </c>
    </row>
    <row r="10" spans="2:7" ht="12.75">
      <c r="B10" s="145" t="s">
        <v>859</v>
      </c>
      <c r="C10" s="20" t="s">
        <v>736</v>
      </c>
      <c r="D10" s="23"/>
      <c r="E10" s="30"/>
      <c r="F10" s="393"/>
      <c r="G10" s="146">
        <f>G242</f>
        <v>0</v>
      </c>
    </row>
    <row r="11" spans="2:7" ht="12.75">
      <c r="B11" s="145" t="s">
        <v>732</v>
      </c>
      <c r="C11" s="20" t="s">
        <v>536</v>
      </c>
      <c r="D11" s="23"/>
      <c r="E11" s="30"/>
      <c r="F11" s="393"/>
      <c r="G11" s="146">
        <f>G253</f>
        <v>0</v>
      </c>
    </row>
    <row r="12" spans="2:7" ht="13.5" thickBot="1">
      <c r="B12" s="165"/>
      <c r="C12" s="24"/>
      <c r="D12" s="25"/>
      <c r="E12" s="31"/>
      <c r="F12" s="394"/>
      <c r="G12" s="149"/>
    </row>
    <row r="13" spans="2:7" ht="14.25" thickBot="1" thickTop="1">
      <c r="B13" s="325"/>
      <c r="C13" s="27" t="s">
        <v>531</v>
      </c>
      <c r="D13" s="32">
        <v>0.2</v>
      </c>
      <c r="E13" s="33"/>
      <c r="F13" s="395"/>
      <c r="G13" s="151">
        <f>SUM(G6:G12)</f>
        <v>0</v>
      </c>
    </row>
    <row r="14" spans="2:7" ht="12.75">
      <c r="B14" s="322"/>
      <c r="C14" s="140"/>
      <c r="D14" s="323"/>
      <c r="E14" s="128"/>
      <c r="F14" s="391"/>
      <c r="G14" s="142"/>
    </row>
    <row r="15" spans="2:7" ht="12.75">
      <c r="B15" s="322"/>
      <c r="C15" s="140" t="s">
        <v>929</v>
      </c>
      <c r="D15" s="323"/>
      <c r="E15" s="128"/>
      <c r="F15" s="391"/>
      <c r="G15" s="142"/>
    </row>
    <row r="16" spans="2:7" ht="12.75">
      <c r="B16" s="322"/>
      <c r="C16" s="140"/>
      <c r="D16" s="323"/>
      <c r="E16" s="128"/>
      <c r="F16" s="391"/>
      <c r="G16" s="142"/>
    </row>
    <row r="17" spans="2:7" ht="62.25" customHeight="1">
      <c r="B17" s="322"/>
      <c r="C17" s="197" t="s">
        <v>778</v>
      </c>
      <c r="D17" s="323"/>
      <c r="E17" s="128"/>
      <c r="F17" s="391"/>
      <c r="G17" s="142"/>
    </row>
    <row r="18" spans="2:7" ht="13.5" thickBot="1">
      <c r="B18" s="322"/>
      <c r="C18" s="140"/>
      <c r="D18" s="323"/>
      <c r="E18" s="128"/>
      <c r="F18" s="391"/>
      <c r="G18" s="142"/>
    </row>
    <row r="19" spans="2:7" s="37" customFormat="1" ht="12.75">
      <c r="B19" s="326" t="s">
        <v>537</v>
      </c>
      <c r="C19" s="34" t="s">
        <v>538</v>
      </c>
      <c r="D19" s="35" t="s">
        <v>539</v>
      </c>
      <c r="E19" s="36" t="s">
        <v>540</v>
      </c>
      <c r="F19" s="396" t="s">
        <v>541</v>
      </c>
      <c r="G19" s="152" t="s">
        <v>930</v>
      </c>
    </row>
    <row r="20" spans="2:7" s="39" customFormat="1" ht="12.75">
      <c r="B20" s="327"/>
      <c r="C20" s="38" t="s">
        <v>959</v>
      </c>
      <c r="D20" s="92"/>
      <c r="E20" s="38"/>
      <c r="F20" s="397"/>
      <c r="G20" s="153"/>
    </row>
    <row r="21" spans="2:7" ht="12.75">
      <c r="B21" s="328"/>
      <c r="C21" s="40"/>
      <c r="D21" s="41"/>
      <c r="E21" s="42"/>
      <c r="F21" s="73"/>
      <c r="G21" s="154"/>
    </row>
    <row r="22" spans="2:7" ht="12.75">
      <c r="B22" s="341" t="s">
        <v>124</v>
      </c>
      <c r="C22" s="342" t="s">
        <v>438</v>
      </c>
      <c r="D22" s="343"/>
      <c r="E22" s="344"/>
      <c r="F22" s="398"/>
      <c r="G22" s="345"/>
    </row>
    <row r="23" spans="2:7" ht="12.75">
      <c r="B23" s="155"/>
      <c r="C23" s="43"/>
      <c r="D23" s="93"/>
      <c r="E23" s="44"/>
      <c r="F23" s="399"/>
      <c r="G23" s="156"/>
    </row>
    <row r="24" spans="2:7" ht="12.75">
      <c r="B24" s="157" t="s">
        <v>258</v>
      </c>
      <c r="C24" s="45" t="s">
        <v>622</v>
      </c>
      <c r="D24" s="46">
        <v>635.7</v>
      </c>
      <c r="E24" s="47" t="s">
        <v>440</v>
      </c>
      <c r="F24" s="48"/>
      <c r="G24" s="158">
        <f>+D24*F24</f>
        <v>0</v>
      </c>
    </row>
    <row r="25" spans="2:7" ht="12.75">
      <c r="B25" s="157"/>
      <c r="C25" s="45"/>
      <c r="D25" s="46"/>
      <c r="E25" s="47"/>
      <c r="F25" s="48"/>
      <c r="G25" s="158"/>
    </row>
    <row r="26" spans="2:7" ht="25.5">
      <c r="B26" s="157" t="s">
        <v>259</v>
      </c>
      <c r="C26" s="45" t="s">
        <v>854</v>
      </c>
      <c r="D26" s="56">
        <v>260</v>
      </c>
      <c r="E26" s="47" t="s">
        <v>543</v>
      </c>
      <c r="F26" s="48"/>
      <c r="G26" s="163">
        <f>D26*F26</f>
        <v>0</v>
      </c>
    </row>
    <row r="27" spans="2:7" ht="12.75">
      <c r="B27" s="157"/>
      <c r="C27" s="45"/>
      <c r="D27" s="56"/>
      <c r="E27" s="47"/>
      <c r="F27" s="48"/>
      <c r="G27" s="163"/>
    </row>
    <row r="28" spans="2:7" ht="12.75">
      <c r="B28" s="157" t="s">
        <v>260</v>
      </c>
      <c r="C28" s="45" t="s">
        <v>623</v>
      </c>
      <c r="D28" s="46">
        <v>33</v>
      </c>
      <c r="E28" s="47" t="s">
        <v>442</v>
      </c>
      <c r="F28" s="48"/>
      <c r="G28" s="158">
        <f aca="true" t="shared" si="0" ref="G28:G50">+D28*F28</f>
        <v>0</v>
      </c>
    </row>
    <row r="29" spans="2:7" ht="12.75">
      <c r="B29" s="157"/>
      <c r="C29" s="45"/>
      <c r="D29" s="46"/>
      <c r="E29" s="47"/>
      <c r="F29" s="48"/>
      <c r="G29" s="158"/>
    </row>
    <row r="30" spans="2:7" ht="12.75">
      <c r="B30" s="157" t="s">
        <v>261</v>
      </c>
      <c r="C30" s="45" t="s">
        <v>0</v>
      </c>
      <c r="D30" s="46">
        <v>84</v>
      </c>
      <c r="E30" s="47" t="s">
        <v>440</v>
      </c>
      <c r="F30" s="48"/>
      <c r="G30" s="158">
        <f t="shared" si="0"/>
        <v>0</v>
      </c>
    </row>
    <row r="31" spans="2:7" ht="12.75">
      <c r="B31" s="157"/>
      <c r="C31" s="45"/>
      <c r="D31" s="46"/>
      <c r="E31" s="47"/>
      <c r="F31" s="48"/>
      <c r="G31" s="158"/>
    </row>
    <row r="32" spans="2:7" ht="25.5">
      <c r="B32" s="157" t="s">
        <v>262</v>
      </c>
      <c r="C32" s="45" t="s">
        <v>1</v>
      </c>
      <c r="D32" s="46">
        <v>3513</v>
      </c>
      <c r="E32" s="47" t="s">
        <v>444</v>
      </c>
      <c r="F32" s="48"/>
      <c r="G32" s="158">
        <f t="shared" si="0"/>
        <v>0</v>
      </c>
    </row>
    <row r="33" spans="2:7" ht="12.75">
      <c r="B33" s="157"/>
      <c r="C33" s="45"/>
      <c r="D33" s="46"/>
      <c r="E33" s="47"/>
      <c r="F33" s="48"/>
      <c r="G33" s="158"/>
    </row>
    <row r="34" spans="2:7" ht="25.5">
      <c r="B34" s="157" t="s">
        <v>263</v>
      </c>
      <c r="C34" s="45" t="s">
        <v>2</v>
      </c>
      <c r="D34" s="46">
        <v>228.06</v>
      </c>
      <c r="E34" s="47" t="s">
        <v>444</v>
      </c>
      <c r="F34" s="48"/>
      <c r="G34" s="158">
        <f t="shared" si="0"/>
        <v>0</v>
      </c>
    </row>
    <row r="35" spans="2:7" ht="12.75">
      <c r="B35" s="157"/>
      <c r="C35" s="45"/>
      <c r="D35" s="46"/>
      <c r="E35" s="47"/>
      <c r="F35" s="48"/>
      <c r="G35" s="158"/>
    </row>
    <row r="36" spans="2:7" ht="25.5">
      <c r="B36" s="157" t="s">
        <v>264</v>
      </c>
      <c r="C36" s="45" t="s">
        <v>3</v>
      </c>
      <c r="D36" s="46">
        <v>8.6</v>
      </c>
      <c r="E36" s="47" t="s">
        <v>444</v>
      </c>
      <c r="F36" s="48"/>
      <c r="G36" s="158">
        <f t="shared" si="0"/>
        <v>0</v>
      </c>
    </row>
    <row r="37" spans="2:7" ht="12.75">
      <c r="B37" s="157"/>
      <c r="C37" s="45"/>
      <c r="D37" s="46"/>
      <c r="E37" s="47"/>
      <c r="F37" s="48"/>
      <c r="G37" s="158"/>
    </row>
    <row r="38" spans="2:7" ht="25.5">
      <c r="B38" s="157" t="s">
        <v>265</v>
      </c>
      <c r="C38" s="45" t="s">
        <v>4</v>
      </c>
      <c r="D38" s="129">
        <v>71</v>
      </c>
      <c r="E38" s="47" t="s">
        <v>444</v>
      </c>
      <c r="F38" s="48"/>
      <c r="G38" s="158">
        <f t="shared" si="0"/>
        <v>0</v>
      </c>
    </row>
    <row r="39" spans="2:7" ht="12.75">
      <c r="B39" s="157"/>
      <c r="C39" s="45"/>
      <c r="D39" s="93"/>
      <c r="E39" s="47"/>
      <c r="F39" s="48"/>
      <c r="G39" s="158"/>
    </row>
    <row r="40" spans="2:7" ht="25.5">
      <c r="B40" s="157" t="s">
        <v>266</v>
      </c>
      <c r="C40" s="45" t="s">
        <v>5</v>
      </c>
      <c r="D40" s="46">
        <v>5</v>
      </c>
      <c r="E40" s="47" t="s">
        <v>440</v>
      </c>
      <c r="F40" s="48"/>
      <c r="G40" s="158">
        <f t="shared" si="0"/>
        <v>0</v>
      </c>
    </row>
    <row r="41" spans="2:7" ht="12.75">
      <c r="B41" s="157"/>
      <c r="C41" s="45"/>
      <c r="D41" s="46"/>
      <c r="E41" s="47"/>
      <c r="F41" s="48"/>
      <c r="G41" s="158"/>
    </row>
    <row r="42" spans="2:7" s="49" customFormat="1" ht="38.25">
      <c r="B42" s="157" t="s">
        <v>267</v>
      </c>
      <c r="C42" s="45" t="s">
        <v>6</v>
      </c>
      <c r="D42" s="46">
        <v>1</v>
      </c>
      <c r="E42" s="47" t="s">
        <v>442</v>
      </c>
      <c r="F42" s="48"/>
      <c r="G42" s="158">
        <f t="shared" si="0"/>
        <v>0</v>
      </c>
    </row>
    <row r="43" spans="2:7" s="49" customFormat="1" ht="12.75">
      <c r="B43" s="157"/>
      <c r="C43" s="45"/>
      <c r="D43" s="46"/>
      <c r="E43" s="47"/>
      <c r="F43" s="48"/>
      <c r="G43" s="158"/>
    </row>
    <row r="44" spans="2:7" s="49" customFormat="1" ht="25.5">
      <c r="B44" s="157" t="s">
        <v>268</v>
      </c>
      <c r="C44" s="45" t="s">
        <v>256</v>
      </c>
      <c r="D44" s="46">
        <v>10</v>
      </c>
      <c r="E44" s="47" t="s">
        <v>440</v>
      </c>
      <c r="F44" s="48"/>
      <c r="G44" s="158">
        <f t="shared" si="0"/>
        <v>0</v>
      </c>
    </row>
    <row r="45" spans="2:7" s="49" customFormat="1" ht="12.75">
      <c r="B45" s="157"/>
      <c r="C45" s="45"/>
      <c r="D45" s="46"/>
      <c r="E45" s="47"/>
      <c r="F45" s="48"/>
      <c r="G45" s="158"/>
    </row>
    <row r="46" spans="2:7" s="49" customFormat="1" ht="25.5">
      <c r="B46" s="157" t="s">
        <v>620</v>
      </c>
      <c r="C46" s="45" t="s">
        <v>257</v>
      </c>
      <c r="D46" s="46">
        <v>104</v>
      </c>
      <c r="E46" s="47" t="s">
        <v>440</v>
      </c>
      <c r="F46" s="48"/>
      <c r="G46" s="158">
        <f t="shared" si="0"/>
        <v>0</v>
      </c>
    </row>
    <row r="47" spans="2:7" s="49" customFormat="1" ht="12.75">
      <c r="B47" s="157"/>
      <c r="C47" s="45"/>
      <c r="D47" s="46"/>
      <c r="E47" s="47"/>
      <c r="F47" s="48"/>
      <c r="G47" s="158"/>
    </row>
    <row r="48" spans="2:7" s="49" customFormat="1" ht="38.25">
      <c r="B48" s="157" t="s">
        <v>621</v>
      </c>
      <c r="C48" s="45" t="s">
        <v>618</v>
      </c>
      <c r="D48" s="46">
        <v>1</v>
      </c>
      <c r="E48" s="47" t="s">
        <v>442</v>
      </c>
      <c r="F48" s="48"/>
      <c r="G48" s="158">
        <f t="shared" si="0"/>
        <v>0</v>
      </c>
    </row>
    <row r="49" spans="2:7" s="49" customFormat="1" ht="12.75">
      <c r="B49" s="157"/>
      <c r="C49" s="45"/>
      <c r="D49" s="46"/>
      <c r="E49" s="47"/>
      <c r="F49" s="48"/>
      <c r="G49" s="158"/>
    </row>
    <row r="50" spans="2:7" s="49" customFormat="1" ht="25.5">
      <c r="B50" s="157" t="s">
        <v>682</v>
      </c>
      <c r="C50" s="45" t="s">
        <v>619</v>
      </c>
      <c r="D50" s="46">
        <v>1</v>
      </c>
      <c r="E50" s="47" t="s">
        <v>442</v>
      </c>
      <c r="F50" s="48"/>
      <c r="G50" s="158">
        <f t="shared" si="0"/>
        <v>0</v>
      </c>
    </row>
    <row r="51" spans="2:7" ht="13.5" thickBot="1">
      <c r="B51" s="157"/>
      <c r="C51" s="45"/>
      <c r="D51" s="46"/>
      <c r="E51" s="47"/>
      <c r="F51" s="48"/>
      <c r="G51" s="158"/>
    </row>
    <row r="52" spans="2:7" ht="14.25" thickBot="1" thickTop="1">
      <c r="B52" s="159"/>
      <c r="C52" s="77" t="s">
        <v>297</v>
      </c>
      <c r="D52" s="94"/>
      <c r="E52" s="78"/>
      <c r="F52" s="400"/>
      <c r="G52" s="160">
        <f>SUM(G24:G51)</f>
        <v>0</v>
      </c>
    </row>
    <row r="53" spans="2:7" ht="12.75">
      <c r="B53" s="155"/>
      <c r="C53" s="52"/>
      <c r="D53" s="93"/>
      <c r="E53" s="53"/>
      <c r="F53" s="401"/>
      <c r="G53" s="156"/>
    </row>
    <row r="54" spans="2:7" ht="13.5" thickBot="1">
      <c r="B54" s="161"/>
      <c r="C54" s="54"/>
      <c r="D54" s="91"/>
      <c r="E54" s="55"/>
      <c r="F54" s="402"/>
      <c r="G54" s="162"/>
    </row>
    <row r="55" spans="2:7" ht="13.5" thickBot="1">
      <c r="B55" s="335" t="s">
        <v>125</v>
      </c>
      <c r="C55" s="336" t="s">
        <v>693</v>
      </c>
      <c r="D55" s="337"/>
      <c r="E55" s="338"/>
      <c r="F55" s="339"/>
      <c r="G55" s="340"/>
    </row>
    <row r="56" spans="2:7" ht="12.75">
      <c r="B56" s="155"/>
      <c r="C56" s="52"/>
      <c r="D56" s="93"/>
      <c r="E56" s="53"/>
      <c r="F56" s="76"/>
      <c r="G56" s="329"/>
    </row>
    <row r="57" spans="2:7" ht="38.25">
      <c r="B57" s="157" t="s">
        <v>274</v>
      </c>
      <c r="C57" s="45" t="s">
        <v>974</v>
      </c>
      <c r="D57" s="56">
        <v>2000</v>
      </c>
      <c r="E57" s="47" t="s">
        <v>444</v>
      </c>
      <c r="F57" s="48"/>
      <c r="G57" s="163">
        <f>D57*F57</f>
        <v>0</v>
      </c>
    </row>
    <row r="58" spans="2:7" ht="12.75">
      <c r="B58" s="157"/>
      <c r="C58" s="45"/>
      <c r="D58" s="56"/>
      <c r="E58" s="47"/>
      <c r="F58" s="48"/>
      <c r="G58" s="163"/>
    </row>
    <row r="59" spans="2:7" ht="51">
      <c r="B59" s="157" t="s">
        <v>275</v>
      </c>
      <c r="C59" s="45" t="s">
        <v>972</v>
      </c>
      <c r="D59" s="56">
        <v>162.61</v>
      </c>
      <c r="E59" s="47" t="s">
        <v>271</v>
      </c>
      <c r="F59" s="48"/>
      <c r="G59" s="163">
        <f>D59*F59</f>
        <v>0</v>
      </c>
    </row>
    <row r="60" spans="2:7" ht="12.75">
      <c r="B60" s="157"/>
      <c r="C60" s="45"/>
      <c r="D60" s="56"/>
      <c r="E60" s="47"/>
      <c r="F60" s="48"/>
      <c r="G60" s="163"/>
    </row>
    <row r="61" spans="2:7" ht="38.25">
      <c r="B61" s="157" t="s">
        <v>276</v>
      </c>
      <c r="C61" s="45" t="s">
        <v>980</v>
      </c>
      <c r="D61" s="56">
        <v>313.3</v>
      </c>
      <c r="E61" s="47" t="s">
        <v>271</v>
      </c>
      <c r="F61" s="48"/>
      <c r="G61" s="163">
        <f>D61*F61</f>
        <v>0</v>
      </c>
    </row>
    <row r="62" spans="2:7" ht="12.75">
      <c r="B62" s="157"/>
      <c r="C62" s="45"/>
      <c r="D62" s="56"/>
      <c r="E62" s="47"/>
      <c r="F62" s="48"/>
      <c r="G62" s="163"/>
    </row>
    <row r="63" spans="2:7" ht="12.75">
      <c r="B63" s="157" t="s">
        <v>277</v>
      </c>
      <c r="C63" s="45" t="s">
        <v>976</v>
      </c>
      <c r="D63" s="56">
        <v>4358</v>
      </c>
      <c r="E63" s="47" t="s">
        <v>271</v>
      </c>
      <c r="F63" s="48"/>
      <c r="G63" s="163">
        <f>D63*F63</f>
        <v>0</v>
      </c>
    </row>
    <row r="64" spans="2:7" ht="12.75">
      <c r="B64" s="157"/>
      <c r="C64" s="45"/>
      <c r="D64" s="56"/>
      <c r="E64" s="47"/>
      <c r="F64" s="48"/>
      <c r="G64" s="163"/>
    </row>
    <row r="65" spans="2:7" ht="25.5">
      <c r="B65" s="157" t="s">
        <v>278</v>
      </c>
      <c r="C65" s="45" t="s">
        <v>975</v>
      </c>
      <c r="D65" s="56">
        <v>615</v>
      </c>
      <c r="E65" s="47" t="s">
        <v>444</v>
      </c>
      <c r="F65" s="48"/>
      <c r="G65" s="163">
        <f>D65*F65</f>
        <v>0</v>
      </c>
    </row>
    <row r="66" spans="2:7" ht="12.75">
      <c r="B66" s="157"/>
      <c r="C66" s="45"/>
      <c r="D66" s="56"/>
      <c r="E66" s="47"/>
      <c r="F66" s="48"/>
      <c r="G66" s="163"/>
    </row>
    <row r="67" spans="2:7" ht="25.5">
      <c r="B67" s="157" t="s">
        <v>979</v>
      </c>
      <c r="C67" s="45" t="s">
        <v>977</v>
      </c>
      <c r="D67" s="56">
        <v>208.6</v>
      </c>
      <c r="E67" s="47" t="s">
        <v>271</v>
      </c>
      <c r="F67" s="48"/>
      <c r="G67" s="163">
        <f>D67*F67</f>
        <v>0</v>
      </c>
    </row>
    <row r="68" spans="2:7" ht="12.75">
      <c r="B68" s="164"/>
      <c r="C68" s="90"/>
      <c r="D68" s="60"/>
      <c r="E68" s="84"/>
      <c r="F68" s="48"/>
      <c r="G68" s="163"/>
    </row>
    <row r="69" spans="2:7" ht="38.25">
      <c r="B69" s="157" t="s">
        <v>982</v>
      </c>
      <c r="C69" s="90" t="s">
        <v>981</v>
      </c>
      <c r="D69" s="60">
        <v>5.51</v>
      </c>
      <c r="E69" s="47" t="s">
        <v>271</v>
      </c>
      <c r="F69" s="48"/>
      <c r="G69" s="163">
        <f>D69*F69</f>
        <v>0</v>
      </c>
    </row>
    <row r="70" spans="2:7" ht="12.75">
      <c r="B70" s="164"/>
      <c r="C70" s="90"/>
      <c r="D70" s="60"/>
      <c r="E70" s="84"/>
      <c r="F70" s="48"/>
      <c r="G70" s="163"/>
    </row>
    <row r="71" spans="2:7" ht="105" customHeight="1">
      <c r="B71" s="157" t="s">
        <v>983</v>
      </c>
      <c r="C71" s="380" t="s">
        <v>748</v>
      </c>
      <c r="D71" s="56">
        <v>260</v>
      </c>
      <c r="E71" s="47" t="s">
        <v>543</v>
      </c>
      <c r="F71" s="48"/>
      <c r="G71" s="163">
        <f>D71*F71</f>
        <v>0</v>
      </c>
    </row>
    <row r="72" spans="2:7" ht="12.75">
      <c r="B72" s="164"/>
      <c r="C72" s="52"/>
      <c r="D72" s="93"/>
      <c r="E72" s="53"/>
      <c r="F72" s="76"/>
      <c r="G72" s="329"/>
    </row>
    <row r="73" spans="2:7" ht="51">
      <c r="B73" s="157" t="s">
        <v>683</v>
      </c>
      <c r="C73" s="45" t="s">
        <v>749</v>
      </c>
      <c r="D73" s="56">
        <v>5</v>
      </c>
      <c r="E73" s="47" t="s">
        <v>545</v>
      </c>
      <c r="F73" s="48"/>
      <c r="G73" s="163">
        <f>D73*F73</f>
        <v>0</v>
      </c>
    </row>
    <row r="74" spans="2:7" ht="12.75">
      <c r="B74" s="164"/>
      <c r="C74" s="90"/>
      <c r="D74" s="60"/>
      <c r="E74" s="387"/>
      <c r="F74" s="48"/>
      <c r="G74" s="163"/>
    </row>
    <row r="75" spans="2:7" ht="25.5">
      <c r="B75" s="157" t="s">
        <v>684</v>
      </c>
      <c r="C75" s="90" t="s">
        <v>204</v>
      </c>
      <c r="D75" s="60">
        <v>1</v>
      </c>
      <c r="E75" s="361" t="s">
        <v>545</v>
      </c>
      <c r="F75" s="48"/>
      <c r="G75" s="163">
        <f>D75*F75</f>
        <v>0</v>
      </c>
    </row>
    <row r="76" spans="2:7" ht="12.75">
      <c r="B76" s="164"/>
      <c r="C76" s="90"/>
      <c r="D76" s="60"/>
      <c r="E76" s="409"/>
      <c r="F76" s="375"/>
      <c r="G76" s="410"/>
    </row>
    <row r="77" spans="2:7" ht="25.5">
      <c r="B77" s="157" t="s">
        <v>685</v>
      </c>
      <c r="C77" s="45" t="s">
        <v>855</v>
      </c>
      <c r="D77" s="56">
        <v>260</v>
      </c>
      <c r="E77" s="47" t="s">
        <v>543</v>
      </c>
      <c r="F77" s="48"/>
      <c r="G77" s="163">
        <f aca="true" t="shared" si="1" ref="G77:G85">D77*F77</f>
        <v>0</v>
      </c>
    </row>
    <row r="78" spans="2:7" ht="12.75">
      <c r="B78" s="164"/>
      <c r="C78" s="45"/>
      <c r="D78" s="56"/>
      <c r="E78" s="47"/>
      <c r="F78" s="48"/>
      <c r="G78" s="163"/>
    </row>
    <row r="79" spans="2:7" ht="25.5">
      <c r="B79" s="157" t="s">
        <v>686</v>
      </c>
      <c r="C79" s="45" t="s">
        <v>750</v>
      </c>
      <c r="D79" s="56">
        <v>3</v>
      </c>
      <c r="E79" s="47" t="s">
        <v>543</v>
      </c>
      <c r="F79" s="48"/>
      <c r="G79" s="163">
        <f t="shared" si="1"/>
        <v>0</v>
      </c>
    </row>
    <row r="80" spans="2:7" ht="12.75">
      <c r="B80" s="164"/>
      <c r="C80" s="45"/>
      <c r="D80" s="56"/>
      <c r="E80" s="47"/>
      <c r="F80" s="48"/>
      <c r="G80" s="163"/>
    </row>
    <row r="81" spans="2:7" ht="38.25">
      <c r="B81" s="157" t="s">
        <v>687</v>
      </c>
      <c r="C81" s="45" t="s">
        <v>838</v>
      </c>
      <c r="D81" s="56">
        <v>1</v>
      </c>
      <c r="E81" s="47" t="s">
        <v>545</v>
      </c>
      <c r="F81" s="48"/>
      <c r="G81" s="163">
        <f t="shared" si="1"/>
        <v>0</v>
      </c>
    </row>
    <row r="82" spans="2:7" ht="12.75">
      <c r="B82" s="164"/>
      <c r="C82" s="45"/>
      <c r="D82" s="56"/>
      <c r="E82" s="47"/>
      <c r="F82" s="48"/>
      <c r="G82" s="163"/>
    </row>
    <row r="83" spans="2:7" ht="25.5">
      <c r="B83" s="157" t="s">
        <v>688</v>
      </c>
      <c r="C83" s="45" t="s">
        <v>843</v>
      </c>
      <c r="D83" s="56">
        <v>260</v>
      </c>
      <c r="E83" s="47" t="s">
        <v>543</v>
      </c>
      <c r="F83" s="48"/>
      <c r="G83" s="163">
        <f t="shared" si="1"/>
        <v>0</v>
      </c>
    </row>
    <row r="84" spans="2:7" ht="12.75">
      <c r="B84" s="164"/>
      <c r="C84" s="45"/>
      <c r="D84" s="56"/>
      <c r="E84" s="47"/>
      <c r="F84" s="48"/>
      <c r="G84" s="163"/>
    </row>
    <row r="85" spans="2:7" ht="25.5">
      <c r="B85" s="157" t="s">
        <v>689</v>
      </c>
      <c r="C85" s="45" t="s">
        <v>844</v>
      </c>
      <c r="D85" s="56">
        <v>260</v>
      </c>
      <c r="E85" s="47" t="s">
        <v>543</v>
      </c>
      <c r="F85" s="48"/>
      <c r="G85" s="163">
        <f t="shared" si="1"/>
        <v>0</v>
      </c>
    </row>
    <row r="86" spans="2:7" ht="12.75">
      <c r="B86" s="164"/>
      <c r="C86" s="90"/>
      <c r="D86" s="60"/>
      <c r="E86" s="84"/>
      <c r="F86" s="375"/>
      <c r="G86" s="410"/>
    </row>
    <row r="87" spans="2:7" ht="12.75">
      <c r="B87" s="157" t="s">
        <v>690</v>
      </c>
      <c r="C87" s="45" t="s">
        <v>852</v>
      </c>
      <c r="D87" s="56">
        <v>260</v>
      </c>
      <c r="E87" s="47" t="s">
        <v>543</v>
      </c>
      <c r="F87" s="48"/>
      <c r="G87" s="163">
        <f>D87*F87</f>
        <v>0</v>
      </c>
    </row>
    <row r="88" spans="2:7" ht="12.75">
      <c r="B88" s="164"/>
      <c r="C88" s="45"/>
      <c r="D88" s="56"/>
      <c r="E88" s="47"/>
      <c r="F88" s="48"/>
      <c r="G88" s="163"/>
    </row>
    <row r="89" spans="2:7" ht="25.5">
      <c r="B89" s="157" t="s">
        <v>691</v>
      </c>
      <c r="C89" s="45" t="s">
        <v>842</v>
      </c>
      <c r="D89" s="56">
        <v>3</v>
      </c>
      <c r="E89" s="47" t="s">
        <v>545</v>
      </c>
      <c r="F89" s="48"/>
      <c r="G89" s="163">
        <f>D89*F89</f>
        <v>0</v>
      </c>
    </row>
    <row r="90" spans="2:7" ht="12.75">
      <c r="B90" s="164"/>
      <c r="C90" s="45"/>
      <c r="D90" s="56"/>
      <c r="E90" s="47"/>
      <c r="F90" s="48"/>
      <c r="G90" s="163"/>
    </row>
    <row r="91" spans="2:7" ht="12.75">
      <c r="B91" s="157" t="s">
        <v>692</v>
      </c>
      <c r="C91" s="45" t="s">
        <v>853</v>
      </c>
      <c r="D91" s="56">
        <v>10</v>
      </c>
      <c r="E91" s="47" t="s">
        <v>545</v>
      </c>
      <c r="F91" s="48"/>
      <c r="G91" s="163">
        <f>D91*F91</f>
        <v>0</v>
      </c>
    </row>
    <row r="92" spans="2:15" ht="13.5" thickBot="1">
      <c r="B92" s="165"/>
      <c r="C92" s="57"/>
      <c r="D92" s="58"/>
      <c r="E92" s="31"/>
      <c r="F92" s="403"/>
      <c r="G92" s="166"/>
      <c r="J92" s="49"/>
      <c r="K92" s="49"/>
      <c r="L92" s="49"/>
      <c r="M92" s="49"/>
      <c r="N92" s="49"/>
      <c r="O92" s="49"/>
    </row>
    <row r="93" spans="2:15" ht="14.25" thickBot="1" thickTop="1">
      <c r="B93" s="167"/>
      <c r="C93" s="50" t="s">
        <v>600</v>
      </c>
      <c r="D93" s="95"/>
      <c r="E93" s="51"/>
      <c r="F93" s="79"/>
      <c r="G93" s="168">
        <f>SUM(G57:G92)</f>
        <v>0</v>
      </c>
      <c r="J93" s="49"/>
      <c r="K93" s="49"/>
      <c r="L93" s="49"/>
      <c r="M93" s="49"/>
      <c r="N93" s="49"/>
      <c r="O93" s="49"/>
    </row>
    <row r="94" spans="2:15" ht="12.75">
      <c r="B94" s="155"/>
      <c r="C94" s="52"/>
      <c r="D94" s="93"/>
      <c r="E94" s="44"/>
      <c r="F94" s="76"/>
      <c r="G94" s="156"/>
      <c r="J94" s="49"/>
      <c r="K94" s="49"/>
      <c r="L94" s="49"/>
      <c r="M94" s="49"/>
      <c r="N94" s="49"/>
      <c r="O94" s="49"/>
    </row>
    <row r="95" spans="2:15" ht="13.5" thickBot="1">
      <c r="B95" s="169"/>
      <c r="C95" s="59"/>
      <c r="D95" s="60"/>
      <c r="E95" s="61"/>
      <c r="F95" s="81"/>
      <c r="G95" s="170"/>
      <c r="J95" s="49"/>
      <c r="K95" s="49"/>
      <c r="L95" s="49"/>
      <c r="M95" s="49"/>
      <c r="N95" s="49"/>
      <c r="O95" s="49"/>
    </row>
    <row r="96" spans="2:15" ht="13.5" thickBot="1">
      <c r="B96" s="346" t="s">
        <v>126</v>
      </c>
      <c r="C96" s="347" t="s">
        <v>279</v>
      </c>
      <c r="D96" s="348"/>
      <c r="E96" s="349"/>
      <c r="F96" s="350"/>
      <c r="G96" s="351"/>
      <c r="J96" s="49"/>
      <c r="K96" s="49"/>
      <c r="L96" s="49"/>
      <c r="M96" s="49"/>
      <c r="N96" s="49"/>
      <c r="O96" s="49"/>
    </row>
    <row r="97" spans="2:15" ht="12.75">
      <c r="B97" s="171"/>
      <c r="C97" s="63"/>
      <c r="D97" s="97"/>
      <c r="E97" s="64"/>
      <c r="F97" s="76"/>
      <c r="G97" s="172"/>
      <c r="J97" s="49"/>
      <c r="K97" s="49"/>
      <c r="L97" s="49"/>
      <c r="M97" s="49"/>
      <c r="N97" s="49"/>
      <c r="O97" s="49"/>
    </row>
    <row r="98" spans="2:15" ht="25.5">
      <c r="B98" s="157" t="s">
        <v>285</v>
      </c>
      <c r="C98" s="45" t="s">
        <v>978</v>
      </c>
      <c r="D98" s="56">
        <v>4358</v>
      </c>
      <c r="E98" s="47" t="s">
        <v>444</v>
      </c>
      <c r="F98" s="48"/>
      <c r="G98" s="158">
        <f>D98*F98</f>
        <v>0</v>
      </c>
      <c r="J98" s="49"/>
      <c r="K98" s="49"/>
      <c r="L98" s="49"/>
      <c r="M98" s="49"/>
      <c r="N98" s="49"/>
      <c r="O98" s="49"/>
    </row>
    <row r="99" spans="2:15" ht="12.75">
      <c r="B99" s="157"/>
      <c r="C99" s="45"/>
      <c r="D99" s="56"/>
      <c r="E99" s="47"/>
      <c r="F99" s="48"/>
      <c r="G99" s="158"/>
      <c r="J99" s="49"/>
      <c r="K99" s="49"/>
      <c r="L99" s="49"/>
      <c r="M99" s="49"/>
      <c r="N99" s="49"/>
      <c r="O99" s="49"/>
    </row>
    <row r="100" spans="2:15" ht="38.25">
      <c r="B100" s="157" t="s">
        <v>288</v>
      </c>
      <c r="C100" s="45" t="s">
        <v>281</v>
      </c>
      <c r="D100" s="56">
        <v>162.61</v>
      </c>
      <c r="E100" s="47" t="s">
        <v>271</v>
      </c>
      <c r="F100" s="48"/>
      <c r="G100" s="158">
        <f aca="true" t="shared" si="2" ref="G100:G126">D100*F100</f>
        <v>0</v>
      </c>
      <c r="J100" s="49"/>
      <c r="K100" s="49"/>
      <c r="L100" s="49"/>
      <c r="M100" s="49"/>
      <c r="N100" s="49"/>
      <c r="O100" s="49"/>
    </row>
    <row r="101" spans="2:15" ht="12.75">
      <c r="B101" s="157"/>
      <c r="C101" s="45"/>
      <c r="D101" s="56"/>
      <c r="E101" s="47"/>
      <c r="F101" s="48"/>
      <c r="G101" s="158"/>
      <c r="J101" s="49"/>
      <c r="K101" s="49"/>
      <c r="L101" s="49"/>
      <c r="M101" s="49"/>
      <c r="N101" s="49"/>
      <c r="O101" s="49"/>
    </row>
    <row r="102" spans="2:15" ht="29.25" customHeight="1">
      <c r="B102" s="157" t="s">
        <v>289</v>
      </c>
      <c r="C102" s="45" t="s">
        <v>984</v>
      </c>
      <c r="D102" s="56">
        <v>619.3</v>
      </c>
      <c r="E102" s="47" t="s">
        <v>271</v>
      </c>
      <c r="F102" s="48"/>
      <c r="G102" s="158">
        <f t="shared" si="2"/>
        <v>0</v>
      </c>
      <c r="J102" s="49"/>
      <c r="K102" s="49"/>
      <c r="L102" s="49"/>
      <c r="M102" s="49"/>
      <c r="N102" s="49"/>
      <c r="O102" s="49"/>
    </row>
    <row r="103" spans="2:15" ht="12.75">
      <c r="B103" s="157"/>
      <c r="C103" s="45"/>
      <c r="D103" s="56"/>
      <c r="E103" s="47"/>
      <c r="F103" s="48"/>
      <c r="G103" s="158"/>
      <c r="J103" s="49"/>
      <c r="K103" s="49"/>
      <c r="L103" s="49"/>
      <c r="M103" s="49"/>
      <c r="N103" s="49"/>
      <c r="O103" s="49"/>
    </row>
    <row r="104" spans="2:15" ht="25.5">
      <c r="B104" s="157" t="s">
        <v>290</v>
      </c>
      <c r="C104" s="45" t="s">
        <v>990</v>
      </c>
      <c r="D104" s="56">
        <v>3941.41</v>
      </c>
      <c r="E104" s="47" t="s">
        <v>444</v>
      </c>
      <c r="F104" s="48"/>
      <c r="G104" s="158">
        <f t="shared" si="2"/>
        <v>0</v>
      </c>
      <c r="J104" s="49"/>
      <c r="K104" s="49"/>
      <c r="L104" s="49"/>
      <c r="M104" s="49"/>
      <c r="N104" s="49"/>
      <c r="O104" s="49"/>
    </row>
    <row r="105" spans="2:15" ht="12.75">
      <c r="B105" s="157"/>
      <c r="C105" s="45"/>
      <c r="D105" s="56"/>
      <c r="E105" s="47"/>
      <c r="F105" s="48"/>
      <c r="G105" s="158"/>
      <c r="J105" s="49"/>
      <c r="K105" s="49"/>
      <c r="L105" s="49"/>
      <c r="M105" s="49"/>
      <c r="N105" s="49"/>
      <c r="O105" s="49"/>
    </row>
    <row r="106" spans="2:7" ht="25.5">
      <c r="B106" s="157" t="s">
        <v>291</v>
      </c>
      <c r="C106" s="45" t="s">
        <v>989</v>
      </c>
      <c r="D106" s="56">
        <v>3941.41</v>
      </c>
      <c r="E106" s="47" t="s">
        <v>444</v>
      </c>
      <c r="F106" s="48"/>
      <c r="G106" s="158">
        <f t="shared" si="2"/>
        <v>0</v>
      </c>
    </row>
    <row r="107" spans="2:7" ht="12.75">
      <c r="B107" s="157"/>
      <c r="C107" s="45"/>
      <c r="D107" s="56"/>
      <c r="E107" s="47"/>
      <c r="F107" s="48"/>
      <c r="G107" s="158"/>
    </row>
    <row r="108" spans="2:7" ht="38.25">
      <c r="B108" s="157" t="s">
        <v>292</v>
      </c>
      <c r="C108" s="45" t="s">
        <v>985</v>
      </c>
      <c r="D108" s="56">
        <v>228.06</v>
      </c>
      <c r="E108" s="47" t="s">
        <v>595</v>
      </c>
      <c r="F108" s="48"/>
      <c r="G108" s="158">
        <f t="shared" si="2"/>
        <v>0</v>
      </c>
    </row>
    <row r="109" spans="2:7" ht="12.75">
      <c r="B109" s="157"/>
      <c r="C109" s="45"/>
      <c r="D109" s="56"/>
      <c r="E109" s="47"/>
      <c r="F109" s="48"/>
      <c r="G109" s="158"/>
    </row>
    <row r="110" spans="2:7" ht="12.75">
      <c r="B110" s="157" t="s">
        <v>293</v>
      </c>
      <c r="C110" s="45" t="s">
        <v>283</v>
      </c>
      <c r="D110" s="56">
        <v>859.9</v>
      </c>
      <c r="E110" s="47" t="s">
        <v>440</v>
      </c>
      <c r="F110" s="48"/>
      <c r="G110" s="158">
        <f t="shared" si="2"/>
        <v>0</v>
      </c>
    </row>
    <row r="111" spans="2:7" ht="12.75">
      <c r="B111" s="157"/>
      <c r="C111" s="45"/>
      <c r="D111" s="56"/>
      <c r="E111" s="47"/>
      <c r="F111" s="48"/>
      <c r="G111" s="158"/>
    </row>
    <row r="112" spans="2:7" ht="25.5">
      <c r="B112" s="157" t="s">
        <v>294</v>
      </c>
      <c r="C112" s="45" t="s">
        <v>986</v>
      </c>
      <c r="D112" s="56">
        <v>23.3</v>
      </c>
      <c r="E112" s="47" t="s">
        <v>440</v>
      </c>
      <c r="F112" s="48"/>
      <c r="G112" s="158">
        <f t="shared" si="2"/>
        <v>0</v>
      </c>
    </row>
    <row r="113" spans="2:7" ht="12.75">
      <c r="B113" s="157"/>
      <c r="C113" s="45"/>
      <c r="D113" s="56"/>
      <c r="E113" s="47"/>
      <c r="F113" s="48"/>
      <c r="G113" s="158"/>
    </row>
    <row r="114" spans="2:7" ht="12.75">
      <c r="B114" s="157" t="s">
        <v>295</v>
      </c>
      <c r="C114" s="45" t="s">
        <v>987</v>
      </c>
      <c r="D114" s="56">
        <v>8.8</v>
      </c>
      <c r="E114" s="47" t="s">
        <v>440</v>
      </c>
      <c r="F114" s="48"/>
      <c r="G114" s="158">
        <f t="shared" si="2"/>
        <v>0</v>
      </c>
    </row>
    <row r="115" spans="2:7" ht="12.75">
      <c r="B115" s="157"/>
      <c r="C115" s="45"/>
      <c r="D115" s="56"/>
      <c r="E115" s="47"/>
      <c r="F115" s="48"/>
      <c r="G115" s="158"/>
    </row>
    <row r="116" spans="2:7" ht="25.5">
      <c r="B116" s="157" t="s">
        <v>296</v>
      </c>
      <c r="C116" s="45" t="s">
        <v>988</v>
      </c>
      <c r="D116" s="56">
        <v>8.6</v>
      </c>
      <c r="E116" s="47" t="s">
        <v>444</v>
      </c>
      <c r="F116" s="48"/>
      <c r="G116" s="158">
        <f t="shared" si="2"/>
        <v>0</v>
      </c>
    </row>
    <row r="117" spans="2:7" ht="12.75">
      <c r="B117" s="157"/>
      <c r="C117" s="45"/>
      <c r="D117" s="56"/>
      <c r="E117" s="47"/>
      <c r="F117" s="48"/>
      <c r="G117" s="158"/>
    </row>
    <row r="118" spans="2:7" ht="25.5">
      <c r="B118" s="157" t="s">
        <v>991</v>
      </c>
      <c r="C118" s="45" t="s">
        <v>992</v>
      </c>
      <c r="D118" s="56">
        <v>122</v>
      </c>
      <c r="E118" s="47" t="s">
        <v>440</v>
      </c>
      <c r="F118" s="663"/>
      <c r="G118" s="158">
        <f t="shared" si="2"/>
        <v>0</v>
      </c>
    </row>
    <row r="119" spans="2:7" ht="12.75">
      <c r="B119" s="157"/>
      <c r="C119" s="45"/>
      <c r="D119" s="56"/>
      <c r="E119" s="47"/>
      <c r="F119" s="663"/>
      <c r="G119" s="158"/>
    </row>
    <row r="120" spans="2:7" ht="25.5">
      <c r="B120" s="157" t="s">
        <v>304</v>
      </c>
      <c r="C120" s="45" t="s">
        <v>993</v>
      </c>
      <c r="D120" s="56">
        <v>49.7</v>
      </c>
      <c r="E120" s="47" t="s">
        <v>440</v>
      </c>
      <c r="F120" s="663"/>
      <c r="G120" s="158">
        <f t="shared" si="2"/>
        <v>0</v>
      </c>
    </row>
    <row r="121" spans="2:7" ht="12.75">
      <c r="B121" s="157"/>
      <c r="C121" s="45"/>
      <c r="D121" s="56"/>
      <c r="E121" s="47"/>
      <c r="F121" s="663"/>
      <c r="G121" s="158"/>
    </row>
    <row r="122" spans="2:7" ht="25.5">
      <c r="B122" s="157" t="s">
        <v>305</v>
      </c>
      <c r="C122" s="45" t="s">
        <v>994</v>
      </c>
      <c r="D122" s="56">
        <v>119</v>
      </c>
      <c r="E122" s="47" t="s">
        <v>440</v>
      </c>
      <c r="F122" s="663"/>
      <c r="G122" s="158">
        <f t="shared" si="2"/>
        <v>0</v>
      </c>
    </row>
    <row r="123" spans="2:7" ht="12.75">
      <c r="B123" s="157"/>
      <c r="C123" s="45"/>
      <c r="D123" s="56"/>
      <c r="E123" s="47"/>
      <c r="F123" s="663"/>
      <c r="G123" s="158"/>
    </row>
    <row r="124" spans="2:7" ht="25.5">
      <c r="B124" s="157" t="s">
        <v>306</v>
      </c>
      <c r="C124" s="45" t="s">
        <v>302</v>
      </c>
      <c r="D124" s="56">
        <v>74.4</v>
      </c>
      <c r="E124" s="47" t="s">
        <v>440</v>
      </c>
      <c r="F124" s="663"/>
      <c r="G124" s="158">
        <f t="shared" si="2"/>
        <v>0</v>
      </c>
    </row>
    <row r="125" spans="2:7" ht="12.75">
      <c r="B125" s="157"/>
      <c r="C125" s="45"/>
      <c r="D125" s="56"/>
      <c r="E125" s="47"/>
      <c r="F125" s="663"/>
      <c r="G125" s="158"/>
    </row>
    <row r="126" spans="2:7" ht="25.5">
      <c r="B126" s="157" t="s">
        <v>307</v>
      </c>
      <c r="C126" s="45" t="s">
        <v>303</v>
      </c>
      <c r="D126" s="56">
        <v>563.6</v>
      </c>
      <c r="E126" s="47" t="s">
        <v>440</v>
      </c>
      <c r="F126" s="663"/>
      <c r="G126" s="158">
        <f t="shared" si="2"/>
        <v>0</v>
      </c>
    </row>
    <row r="127" spans="2:7" ht="13.5" thickBot="1">
      <c r="B127" s="193"/>
      <c r="C127" s="187"/>
      <c r="D127" s="194"/>
      <c r="E127" s="352"/>
      <c r="F127" s="80"/>
      <c r="G127" s="195"/>
    </row>
    <row r="128" spans="2:7" ht="14.25" thickBot="1" thickTop="1">
      <c r="B128" s="167"/>
      <c r="C128" s="50" t="s">
        <v>298</v>
      </c>
      <c r="D128" s="96"/>
      <c r="E128" s="51"/>
      <c r="F128" s="188"/>
      <c r="G128" s="168">
        <f>SUM(G98:G127)</f>
        <v>0</v>
      </c>
    </row>
    <row r="129" spans="2:7" ht="12.75">
      <c r="B129" s="171"/>
      <c r="C129" s="63"/>
      <c r="D129" s="97"/>
      <c r="E129" s="64"/>
      <c r="F129" s="76"/>
      <c r="G129" s="172"/>
    </row>
    <row r="130" spans="2:7" ht="13.5" thickBot="1">
      <c r="B130" s="173"/>
      <c r="C130" s="65"/>
      <c r="D130" s="98"/>
      <c r="E130" s="66"/>
      <c r="F130" s="81"/>
      <c r="G130" s="170"/>
    </row>
    <row r="131" spans="2:7" ht="13.5" thickBot="1">
      <c r="B131" s="353" t="s">
        <v>858</v>
      </c>
      <c r="C131" s="354" t="s">
        <v>299</v>
      </c>
      <c r="D131" s="355"/>
      <c r="E131" s="356"/>
      <c r="F131" s="350"/>
      <c r="G131" s="357"/>
    </row>
    <row r="132" spans="2:7" ht="12.75">
      <c r="B132" s="264"/>
      <c r="C132" s="265"/>
      <c r="D132" s="266"/>
      <c r="E132" s="267"/>
      <c r="F132" s="243"/>
      <c r="G132" s="244"/>
    </row>
    <row r="133" spans="2:7" ht="25.5">
      <c r="B133" s="264" t="s">
        <v>701</v>
      </c>
      <c r="C133" s="45" t="s">
        <v>308</v>
      </c>
      <c r="D133" s="56">
        <v>53</v>
      </c>
      <c r="E133" s="47" t="s">
        <v>271</v>
      </c>
      <c r="F133" s="48"/>
      <c r="G133" s="158">
        <f>+D133*F133</f>
        <v>0</v>
      </c>
    </row>
    <row r="134" spans="2:7" ht="12.75">
      <c r="B134" s="264"/>
      <c r="C134" s="127"/>
      <c r="D134" s="56"/>
      <c r="E134" s="47"/>
      <c r="F134" s="48"/>
      <c r="G134" s="158"/>
    </row>
    <row r="135" spans="2:7" ht="25.5">
      <c r="B135" s="264" t="s">
        <v>702</v>
      </c>
      <c r="C135" s="45" t="s">
        <v>310</v>
      </c>
      <c r="D135" s="56">
        <v>495</v>
      </c>
      <c r="E135" s="47" t="s">
        <v>271</v>
      </c>
      <c r="F135" s="76"/>
      <c r="G135" s="158">
        <f>+D135*F135</f>
        <v>0</v>
      </c>
    </row>
    <row r="136" spans="2:7" ht="12.75">
      <c r="B136" s="264"/>
      <c r="C136" s="45"/>
      <c r="D136" s="56"/>
      <c r="E136" s="383"/>
      <c r="F136" s="76"/>
      <c r="G136" s="158"/>
    </row>
    <row r="137" spans="2:7" ht="38.25">
      <c r="B137" s="264" t="s">
        <v>703</v>
      </c>
      <c r="C137" s="45" t="s">
        <v>311</v>
      </c>
      <c r="D137" s="56">
        <v>46.36</v>
      </c>
      <c r="E137" s="47" t="s">
        <v>271</v>
      </c>
      <c r="F137" s="48"/>
      <c r="G137" s="158">
        <f aca="true" t="shared" si="3" ref="G137:G149">+D137*F137</f>
        <v>0</v>
      </c>
    </row>
    <row r="138" spans="2:7" ht="12.75">
      <c r="B138" s="264"/>
      <c r="C138" s="186"/>
      <c r="D138" s="56"/>
      <c r="E138" s="383"/>
      <c r="F138" s="48"/>
      <c r="G138" s="158"/>
    </row>
    <row r="139" spans="2:7" ht="25.5">
      <c r="B139" s="264" t="s">
        <v>704</v>
      </c>
      <c r="C139" s="45" t="s">
        <v>313</v>
      </c>
      <c r="D139" s="56">
        <v>92</v>
      </c>
      <c r="E139" s="47" t="s">
        <v>271</v>
      </c>
      <c r="F139" s="48"/>
      <c r="G139" s="158">
        <f t="shared" si="3"/>
        <v>0</v>
      </c>
    </row>
    <row r="140" spans="2:7" ht="12.75">
      <c r="B140" s="264"/>
      <c r="C140" s="45"/>
      <c r="D140" s="56"/>
      <c r="E140" s="47"/>
      <c r="F140" s="48"/>
      <c r="G140" s="158"/>
    </row>
    <row r="141" spans="2:7" ht="25.5">
      <c r="B141" s="264" t="s">
        <v>705</v>
      </c>
      <c r="C141" s="45" t="s">
        <v>312</v>
      </c>
      <c r="D141" s="56">
        <v>255</v>
      </c>
      <c r="E141" s="47" t="s">
        <v>271</v>
      </c>
      <c r="F141" s="48"/>
      <c r="G141" s="158">
        <f t="shared" si="3"/>
        <v>0</v>
      </c>
    </row>
    <row r="142" spans="2:7" ht="12.75">
      <c r="B142" s="264"/>
      <c r="C142" s="45"/>
      <c r="D142" s="56"/>
      <c r="E142" s="47"/>
      <c r="F142" s="48"/>
      <c r="G142" s="158"/>
    </row>
    <row r="143" spans="2:7" ht="25.5">
      <c r="B143" s="264" t="s">
        <v>706</v>
      </c>
      <c r="C143" s="45" t="s">
        <v>314</v>
      </c>
      <c r="D143" s="56">
        <v>56</v>
      </c>
      <c r="E143" s="47" t="s">
        <v>271</v>
      </c>
      <c r="F143" s="48"/>
      <c r="G143" s="158">
        <f t="shared" si="3"/>
        <v>0</v>
      </c>
    </row>
    <row r="144" spans="2:7" ht="12.75">
      <c r="B144" s="264"/>
      <c r="C144" s="45"/>
      <c r="D144" s="56"/>
      <c r="E144" s="47"/>
      <c r="F144" s="48"/>
      <c r="G144" s="158"/>
    </row>
    <row r="145" spans="2:7" ht="25.5">
      <c r="B145" s="264" t="s">
        <v>707</v>
      </c>
      <c r="C145" s="45" t="s">
        <v>315</v>
      </c>
      <c r="D145" s="56">
        <v>293</v>
      </c>
      <c r="E145" s="47" t="s">
        <v>271</v>
      </c>
      <c r="F145" s="48"/>
      <c r="G145" s="158">
        <f t="shared" si="3"/>
        <v>0</v>
      </c>
    </row>
    <row r="146" spans="2:7" ht="12.75">
      <c r="B146" s="264"/>
      <c r="C146" s="45"/>
      <c r="D146" s="56"/>
      <c r="E146" s="47"/>
      <c r="F146" s="48"/>
      <c r="G146" s="158"/>
    </row>
    <row r="147" spans="2:7" ht="12.75">
      <c r="B147" s="264" t="s">
        <v>708</v>
      </c>
      <c r="C147" s="45" t="s">
        <v>330</v>
      </c>
      <c r="D147" s="56">
        <v>426.39</v>
      </c>
      <c r="E147" s="47" t="s">
        <v>444</v>
      </c>
      <c r="F147" s="48"/>
      <c r="G147" s="158">
        <f t="shared" si="3"/>
        <v>0</v>
      </c>
    </row>
    <row r="148" spans="2:7" ht="12.75">
      <c r="B148" s="264"/>
      <c r="C148" s="45"/>
      <c r="D148" s="56"/>
      <c r="E148" s="47"/>
      <c r="F148" s="48"/>
      <c r="G148" s="158"/>
    </row>
    <row r="149" spans="2:7" ht="25.5">
      <c r="B149" s="264" t="s">
        <v>709</v>
      </c>
      <c r="C149" s="45" t="s">
        <v>333</v>
      </c>
      <c r="D149" s="56">
        <v>438.8</v>
      </c>
      <c r="E149" s="47" t="s">
        <v>440</v>
      </c>
      <c r="F149" s="48"/>
      <c r="G149" s="158">
        <f t="shared" si="3"/>
        <v>0</v>
      </c>
    </row>
    <row r="150" spans="2:7" ht="12.75">
      <c r="B150" s="264"/>
      <c r="C150" s="45"/>
      <c r="D150" s="56"/>
      <c r="E150" s="47"/>
      <c r="F150" s="48"/>
      <c r="G150" s="158"/>
    </row>
    <row r="151" spans="2:7" ht="38.25">
      <c r="B151" s="264" t="s">
        <v>710</v>
      </c>
      <c r="C151" s="45" t="s">
        <v>336</v>
      </c>
      <c r="D151" s="56">
        <v>74.5</v>
      </c>
      <c r="E151" s="47" t="s">
        <v>440</v>
      </c>
      <c r="F151" s="48"/>
      <c r="G151" s="158">
        <f>+D151*F151</f>
        <v>0</v>
      </c>
    </row>
    <row r="152" spans="2:7" ht="12.75">
      <c r="B152" s="264"/>
      <c r="C152" s="45"/>
      <c r="D152" s="56"/>
      <c r="E152" s="47"/>
      <c r="F152" s="48"/>
      <c r="G152" s="158"/>
    </row>
    <row r="153" spans="2:7" ht="25.5">
      <c r="B153" s="264" t="s">
        <v>711</v>
      </c>
      <c r="C153" s="45" t="s">
        <v>218</v>
      </c>
      <c r="D153" s="56">
        <v>100.9</v>
      </c>
      <c r="E153" s="47" t="s">
        <v>440</v>
      </c>
      <c r="F153" s="48"/>
      <c r="G153" s="158">
        <f aca="true" t="shared" si="4" ref="G153:G179">+D153*F153</f>
        <v>0</v>
      </c>
    </row>
    <row r="154" spans="2:7" ht="12.75">
      <c r="B154" s="264"/>
      <c r="C154" s="45"/>
      <c r="D154" s="56"/>
      <c r="E154" s="47"/>
      <c r="F154" s="48"/>
      <c r="G154" s="158"/>
    </row>
    <row r="155" spans="2:7" ht="25.5">
      <c r="B155" s="264" t="s">
        <v>712</v>
      </c>
      <c r="C155" s="45" t="s">
        <v>335</v>
      </c>
      <c r="D155" s="56">
        <v>43.3</v>
      </c>
      <c r="E155" s="47" t="s">
        <v>440</v>
      </c>
      <c r="F155" s="48"/>
      <c r="G155" s="158">
        <f t="shared" si="4"/>
        <v>0</v>
      </c>
    </row>
    <row r="156" spans="2:7" ht="12.75">
      <c r="B156" s="264"/>
      <c r="C156" s="45"/>
      <c r="D156" s="56"/>
      <c r="E156" s="47"/>
      <c r="F156" s="48"/>
      <c r="G156" s="158"/>
    </row>
    <row r="157" spans="2:7" ht="25.5">
      <c r="B157" s="264" t="s">
        <v>713</v>
      </c>
      <c r="C157" s="45" t="s">
        <v>334</v>
      </c>
      <c r="D157" s="56">
        <v>38.5</v>
      </c>
      <c r="E157" s="47" t="s">
        <v>440</v>
      </c>
      <c r="F157" s="48"/>
      <c r="G157" s="158">
        <f t="shared" si="4"/>
        <v>0</v>
      </c>
    </row>
    <row r="158" spans="2:7" ht="12.75">
      <c r="B158" s="264"/>
      <c r="C158" s="45"/>
      <c r="D158" s="56"/>
      <c r="E158" s="47"/>
      <c r="F158" s="48"/>
      <c r="G158" s="158"/>
    </row>
    <row r="159" spans="2:7" ht="25.5">
      <c r="B159" s="264" t="s">
        <v>714</v>
      </c>
      <c r="C159" s="45" t="s">
        <v>338</v>
      </c>
      <c r="D159" s="56">
        <v>14</v>
      </c>
      <c r="E159" s="47" t="s">
        <v>440</v>
      </c>
      <c r="F159" s="48"/>
      <c r="G159" s="158">
        <f t="shared" si="4"/>
        <v>0</v>
      </c>
    </row>
    <row r="160" spans="2:7" ht="12.75">
      <c r="B160" s="264"/>
      <c r="C160" s="45"/>
      <c r="D160" s="56"/>
      <c r="E160" s="47"/>
      <c r="F160" s="48"/>
      <c r="G160" s="158"/>
    </row>
    <row r="161" spans="2:7" ht="25.5">
      <c r="B161" s="264" t="s">
        <v>715</v>
      </c>
      <c r="C161" s="45" t="s">
        <v>337</v>
      </c>
      <c r="D161" s="56">
        <v>88.7</v>
      </c>
      <c r="E161" s="47" t="s">
        <v>440</v>
      </c>
      <c r="F161" s="48"/>
      <c r="G161" s="158">
        <f t="shared" si="4"/>
        <v>0</v>
      </c>
    </row>
    <row r="162" spans="2:7" ht="12.75">
      <c r="B162" s="264"/>
      <c r="C162" s="186"/>
      <c r="D162" s="388"/>
      <c r="E162" s="383"/>
      <c r="F162" s="48"/>
      <c r="G162" s="158"/>
    </row>
    <row r="163" spans="2:7" ht="25.5">
      <c r="B163" s="264" t="s">
        <v>716</v>
      </c>
      <c r="C163" s="45" t="s">
        <v>344</v>
      </c>
      <c r="D163" s="56">
        <v>50</v>
      </c>
      <c r="E163" s="47" t="s">
        <v>440</v>
      </c>
      <c r="F163" s="48"/>
      <c r="G163" s="158">
        <f t="shared" si="4"/>
        <v>0</v>
      </c>
    </row>
    <row r="164" spans="2:7" ht="12.75">
      <c r="B164" s="264"/>
      <c r="C164" s="45"/>
      <c r="D164" s="56"/>
      <c r="E164" s="47"/>
      <c r="F164" s="48"/>
      <c r="G164" s="158"/>
    </row>
    <row r="165" spans="2:7" ht="38.25">
      <c r="B165" s="264" t="s">
        <v>717</v>
      </c>
      <c r="C165" s="45" t="s">
        <v>345</v>
      </c>
      <c r="D165" s="56">
        <v>23.3</v>
      </c>
      <c r="E165" s="47" t="s">
        <v>440</v>
      </c>
      <c r="F165" s="48"/>
      <c r="G165" s="158">
        <f t="shared" si="4"/>
        <v>0</v>
      </c>
    </row>
    <row r="166" spans="2:7" ht="12.75">
      <c r="B166" s="264"/>
      <c r="C166" s="45"/>
      <c r="D166" s="56"/>
      <c r="E166" s="47"/>
      <c r="F166" s="48"/>
      <c r="G166" s="158"/>
    </row>
    <row r="167" spans="2:7" ht="25.5">
      <c r="B167" s="264" t="s">
        <v>718</v>
      </c>
      <c r="C167" s="45" t="s">
        <v>416</v>
      </c>
      <c r="D167" s="56">
        <v>20</v>
      </c>
      <c r="E167" s="47" t="s">
        <v>440</v>
      </c>
      <c r="F167" s="48"/>
      <c r="G167" s="158">
        <f t="shared" si="4"/>
        <v>0</v>
      </c>
    </row>
    <row r="168" spans="2:7" ht="12.75">
      <c r="B168" s="264"/>
      <c r="C168" s="45"/>
      <c r="D168" s="56"/>
      <c r="E168" s="47"/>
      <c r="F168" s="48"/>
      <c r="G168" s="158"/>
    </row>
    <row r="169" spans="2:7" ht="25.5">
      <c r="B169" s="264" t="s">
        <v>719</v>
      </c>
      <c r="C169" s="45" t="s">
        <v>417</v>
      </c>
      <c r="D169" s="56">
        <v>48.75</v>
      </c>
      <c r="E169" s="47" t="s">
        <v>440</v>
      </c>
      <c r="F169" s="48"/>
      <c r="G169" s="158">
        <f t="shared" si="4"/>
        <v>0</v>
      </c>
    </row>
    <row r="170" spans="2:7" ht="12.75">
      <c r="B170" s="264"/>
      <c r="C170" s="45"/>
      <c r="D170" s="56"/>
      <c r="E170" s="47"/>
      <c r="F170" s="48"/>
      <c r="G170" s="158"/>
    </row>
    <row r="171" spans="2:7" ht="25.5">
      <c r="B171" s="264" t="s">
        <v>720</v>
      </c>
      <c r="C171" s="45" t="s">
        <v>418</v>
      </c>
      <c r="D171" s="56">
        <v>48.7</v>
      </c>
      <c r="E171" s="47" t="s">
        <v>440</v>
      </c>
      <c r="F171" s="48"/>
      <c r="G171" s="158">
        <f t="shared" si="4"/>
        <v>0</v>
      </c>
    </row>
    <row r="172" spans="2:7" ht="12.75">
      <c r="B172" s="264"/>
      <c r="C172" s="45"/>
      <c r="D172" s="56"/>
      <c r="E172" s="47"/>
      <c r="F172" s="48"/>
      <c r="G172" s="158"/>
    </row>
    <row r="173" spans="2:7" ht="25.5">
      <c r="B173" s="264" t="s">
        <v>721</v>
      </c>
      <c r="C173" s="45" t="s">
        <v>9</v>
      </c>
      <c r="D173" s="56">
        <v>5</v>
      </c>
      <c r="E173" s="47" t="s">
        <v>442</v>
      </c>
      <c r="F173" s="48"/>
      <c r="G173" s="158">
        <f t="shared" si="4"/>
        <v>0</v>
      </c>
    </row>
    <row r="174" spans="2:7" ht="12.75">
      <c r="B174" s="264"/>
      <c r="C174" s="45"/>
      <c r="D174" s="56"/>
      <c r="E174" s="47"/>
      <c r="F174" s="48"/>
      <c r="G174" s="158"/>
    </row>
    <row r="175" spans="2:7" ht="12.75">
      <c r="B175" s="264" t="s">
        <v>722</v>
      </c>
      <c r="C175" s="45" t="s">
        <v>332</v>
      </c>
      <c r="D175" s="56">
        <v>4</v>
      </c>
      <c r="E175" s="47" t="s">
        <v>442</v>
      </c>
      <c r="F175" s="48"/>
      <c r="G175" s="158">
        <f t="shared" si="4"/>
        <v>0</v>
      </c>
    </row>
    <row r="176" spans="2:7" ht="12.75">
      <c r="B176" s="264"/>
      <c r="C176" s="45"/>
      <c r="D176" s="56"/>
      <c r="E176" s="47"/>
      <c r="F176" s="48"/>
      <c r="G176" s="158"/>
    </row>
    <row r="177" spans="2:7" ht="12.75">
      <c r="B177" s="264" t="s">
        <v>723</v>
      </c>
      <c r="C177" s="45" t="s">
        <v>331</v>
      </c>
      <c r="D177" s="56">
        <v>4</v>
      </c>
      <c r="E177" s="47" t="s">
        <v>442</v>
      </c>
      <c r="F177" s="48"/>
      <c r="G177" s="158">
        <f t="shared" si="4"/>
        <v>0</v>
      </c>
    </row>
    <row r="178" spans="2:7" ht="12.75">
      <c r="B178" s="264"/>
      <c r="C178" s="45"/>
      <c r="D178" s="56"/>
      <c r="E178" s="47"/>
      <c r="F178" s="48"/>
      <c r="G178" s="158"/>
    </row>
    <row r="179" spans="2:7" ht="12.75">
      <c r="B179" s="264" t="s">
        <v>724</v>
      </c>
      <c r="C179" s="45" t="s">
        <v>341</v>
      </c>
      <c r="D179" s="56">
        <v>1</v>
      </c>
      <c r="E179" s="47" t="s">
        <v>442</v>
      </c>
      <c r="F179" s="48"/>
      <c r="G179" s="158">
        <f t="shared" si="4"/>
        <v>0</v>
      </c>
    </row>
    <row r="180" spans="2:7" ht="12.75">
      <c r="B180" s="264"/>
      <c r="C180" s="45"/>
      <c r="D180" s="56"/>
      <c r="E180" s="47"/>
      <c r="F180" s="48"/>
      <c r="G180" s="158"/>
    </row>
    <row r="181" spans="2:7" s="49" customFormat="1" ht="12.75">
      <c r="B181" s="264" t="s">
        <v>725</v>
      </c>
      <c r="C181" s="45" t="s">
        <v>342</v>
      </c>
      <c r="D181" s="56">
        <v>1</v>
      </c>
      <c r="E181" s="47" t="s">
        <v>442</v>
      </c>
      <c r="F181" s="48"/>
      <c r="G181" s="158">
        <f>+D181*F181</f>
        <v>0</v>
      </c>
    </row>
    <row r="182" spans="2:7" s="49" customFormat="1" ht="12.75">
      <c r="B182" s="264"/>
      <c r="C182" s="45"/>
      <c r="D182" s="56"/>
      <c r="E182" s="47"/>
      <c r="F182" s="48"/>
      <c r="G182" s="158"/>
    </row>
    <row r="183" spans="2:7" s="49" customFormat="1" ht="12.75">
      <c r="B183" s="264" t="s">
        <v>309</v>
      </c>
      <c r="C183" s="45" t="s">
        <v>343</v>
      </c>
      <c r="D183" s="56">
        <v>1</v>
      </c>
      <c r="E183" s="47" t="s">
        <v>442</v>
      </c>
      <c r="F183" s="48"/>
      <c r="G183" s="158">
        <f>+D183*F183</f>
        <v>0</v>
      </c>
    </row>
    <row r="184" spans="2:7" s="49" customFormat="1" ht="12.75">
      <c r="B184" s="264"/>
      <c r="C184" s="45"/>
      <c r="D184" s="56"/>
      <c r="E184" s="47"/>
      <c r="F184" s="48"/>
      <c r="G184" s="158"/>
    </row>
    <row r="185" spans="2:7" s="49" customFormat="1" ht="51">
      <c r="B185" s="264" t="s">
        <v>876</v>
      </c>
      <c r="C185" s="45" t="s">
        <v>419</v>
      </c>
      <c r="D185" s="56">
        <v>23</v>
      </c>
      <c r="E185" s="47" t="s">
        <v>442</v>
      </c>
      <c r="F185" s="48"/>
      <c r="G185" s="158">
        <f aca="true" t="shared" si="5" ref="G185:G222">+D185*F185</f>
        <v>0</v>
      </c>
    </row>
    <row r="186" spans="2:7" s="49" customFormat="1" ht="12.75">
      <c r="B186" s="264"/>
      <c r="C186" s="45"/>
      <c r="D186" s="56"/>
      <c r="E186" s="47"/>
      <c r="F186" s="48"/>
      <c r="G186" s="158"/>
    </row>
    <row r="187" spans="2:7" s="49" customFormat="1" ht="51">
      <c r="B187" s="264" t="s">
        <v>877</v>
      </c>
      <c r="C187" s="45" t="s">
        <v>420</v>
      </c>
      <c r="D187" s="56">
        <v>1</v>
      </c>
      <c r="E187" s="47" t="s">
        <v>442</v>
      </c>
      <c r="F187" s="48"/>
      <c r="G187" s="158">
        <f t="shared" si="5"/>
        <v>0</v>
      </c>
    </row>
    <row r="188" spans="2:7" s="49" customFormat="1" ht="12.75">
      <c r="B188" s="264"/>
      <c r="C188" s="45"/>
      <c r="D188" s="56"/>
      <c r="E188" s="47"/>
      <c r="F188" s="48"/>
      <c r="G188" s="158"/>
    </row>
    <row r="189" spans="2:7" s="49" customFormat="1" ht="51">
      <c r="B189" s="264" t="s">
        <v>878</v>
      </c>
      <c r="C189" s="45" t="s">
        <v>421</v>
      </c>
      <c r="D189" s="56">
        <v>1</v>
      </c>
      <c r="E189" s="47" t="s">
        <v>442</v>
      </c>
      <c r="F189" s="48"/>
      <c r="G189" s="158">
        <f t="shared" si="5"/>
        <v>0</v>
      </c>
    </row>
    <row r="190" spans="2:7" s="49" customFormat="1" ht="12.75">
      <c r="B190" s="264"/>
      <c r="C190" s="45"/>
      <c r="D190" s="56"/>
      <c r="E190" s="47"/>
      <c r="F190" s="48"/>
      <c r="G190" s="158"/>
    </row>
    <row r="191" spans="2:7" ht="51">
      <c r="B191" s="264" t="s">
        <v>879</v>
      </c>
      <c r="C191" s="45" t="s">
        <v>422</v>
      </c>
      <c r="D191" s="56">
        <v>3</v>
      </c>
      <c r="E191" s="47" t="s">
        <v>442</v>
      </c>
      <c r="F191" s="48"/>
      <c r="G191" s="158">
        <f t="shared" si="5"/>
        <v>0</v>
      </c>
    </row>
    <row r="192" spans="2:7" ht="12.75">
      <c r="B192" s="264"/>
      <c r="C192" s="45"/>
      <c r="D192" s="56"/>
      <c r="E192" s="47"/>
      <c r="F192" s="48"/>
      <c r="G192" s="158"/>
    </row>
    <row r="193" spans="2:7" ht="51">
      <c r="B193" s="264" t="s">
        <v>880</v>
      </c>
      <c r="C193" s="45" t="s">
        <v>866</v>
      </c>
      <c r="D193" s="56">
        <v>4</v>
      </c>
      <c r="E193" s="47" t="s">
        <v>442</v>
      </c>
      <c r="F193" s="48"/>
      <c r="G193" s="158">
        <f t="shared" si="5"/>
        <v>0</v>
      </c>
    </row>
    <row r="194" spans="2:7" ht="12.75">
      <c r="B194" s="264"/>
      <c r="C194" s="45"/>
      <c r="D194" s="56"/>
      <c r="E194" s="47"/>
      <c r="F194" s="48"/>
      <c r="G194" s="158"/>
    </row>
    <row r="195" spans="2:7" ht="51">
      <c r="B195" s="264" t="s">
        <v>881</v>
      </c>
      <c r="C195" s="45" t="s">
        <v>867</v>
      </c>
      <c r="D195" s="56">
        <v>4</v>
      </c>
      <c r="E195" s="47" t="s">
        <v>442</v>
      </c>
      <c r="F195" s="48"/>
      <c r="G195" s="158">
        <f t="shared" si="5"/>
        <v>0</v>
      </c>
    </row>
    <row r="196" spans="2:7" ht="12.75">
      <c r="B196" s="264"/>
      <c r="C196" s="45"/>
      <c r="D196" s="56"/>
      <c r="E196" s="47"/>
      <c r="F196" s="48"/>
      <c r="G196" s="158"/>
    </row>
    <row r="197" spans="2:7" ht="51">
      <c r="B197" s="264" t="s">
        <v>882</v>
      </c>
      <c r="C197" s="45" t="s">
        <v>868</v>
      </c>
      <c r="D197" s="56">
        <v>9</v>
      </c>
      <c r="E197" s="47" t="s">
        <v>442</v>
      </c>
      <c r="F197" s="48"/>
      <c r="G197" s="158">
        <f t="shared" si="5"/>
        <v>0</v>
      </c>
    </row>
    <row r="198" spans="2:7" ht="12.75">
      <c r="B198" s="264"/>
      <c r="C198" s="381"/>
      <c r="D198" s="386"/>
      <c r="E198" s="382"/>
      <c r="F198" s="48"/>
      <c r="G198" s="158">
        <f t="shared" si="5"/>
        <v>0</v>
      </c>
    </row>
    <row r="199" spans="2:7" ht="63.75">
      <c r="B199" s="264" t="s">
        <v>883</v>
      </c>
      <c r="C199" s="45" t="s">
        <v>423</v>
      </c>
      <c r="D199" s="56"/>
      <c r="E199" s="47"/>
      <c r="F199" s="48"/>
      <c r="G199" s="158"/>
    </row>
    <row r="200" spans="2:7" ht="12.75">
      <c r="B200" s="264"/>
      <c r="C200" s="385" t="s">
        <v>424</v>
      </c>
      <c r="D200" s="56">
        <v>1</v>
      </c>
      <c r="E200" s="47" t="s">
        <v>442</v>
      </c>
      <c r="F200" s="48"/>
      <c r="G200" s="158">
        <f t="shared" si="5"/>
        <v>0</v>
      </c>
    </row>
    <row r="201" spans="2:7" ht="12.75">
      <c r="B201" s="264"/>
      <c r="C201" s="385" t="s">
        <v>425</v>
      </c>
      <c r="D201" s="56">
        <v>1</v>
      </c>
      <c r="E201" s="47" t="s">
        <v>442</v>
      </c>
      <c r="F201" s="48"/>
      <c r="G201" s="158">
        <f t="shared" si="5"/>
        <v>0</v>
      </c>
    </row>
    <row r="202" spans="2:7" ht="12.75">
      <c r="B202" s="264"/>
      <c r="C202" s="385" t="s">
        <v>426</v>
      </c>
      <c r="D202" s="56">
        <v>1</v>
      </c>
      <c r="E202" s="47" t="s">
        <v>442</v>
      </c>
      <c r="F202" s="48"/>
      <c r="G202" s="158">
        <f t="shared" si="5"/>
        <v>0</v>
      </c>
    </row>
    <row r="203" spans="2:7" ht="12.75">
      <c r="B203" s="264"/>
      <c r="C203" s="384"/>
      <c r="D203" s="386"/>
      <c r="E203" s="382"/>
      <c r="F203" s="48"/>
      <c r="G203" s="158"/>
    </row>
    <row r="204" spans="2:7" ht="63.75">
      <c r="B204" s="264" t="s">
        <v>884</v>
      </c>
      <c r="C204" s="45" t="s">
        <v>869</v>
      </c>
      <c r="D204" s="56">
        <v>1</v>
      </c>
      <c r="E204" s="47" t="s">
        <v>442</v>
      </c>
      <c r="F204" s="48"/>
      <c r="G204" s="158">
        <f t="shared" si="5"/>
        <v>0</v>
      </c>
    </row>
    <row r="205" spans="2:7" ht="12.75">
      <c r="B205" s="264"/>
      <c r="C205" s="45"/>
      <c r="D205" s="56"/>
      <c r="E205" s="47"/>
      <c r="F205" s="48"/>
      <c r="G205" s="158"/>
    </row>
    <row r="206" spans="2:7" ht="25.5">
      <c r="B206" s="264" t="s">
        <v>885</v>
      </c>
      <c r="C206" s="45" t="s">
        <v>695</v>
      </c>
      <c r="D206" s="56">
        <v>1</v>
      </c>
      <c r="E206" s="47" t="s">
        <v>442</v>
      </c>
      <c r="F206" s="48"/>
      <c r="G206" s="158">
        <f t="shared" si="5"/>
        <v>0</v>
      </c>
    </row>
    <row r="207" spans="2:7" ht="12.75">
      <c r="B207" s="264"/>
      <c r="C207" s="45"/>
      <c r="D207" s="56"/>
      <c r="E207" s="47"/>
      <c r="F207" s="48"/>
      <c r="G207" s="158"/>
    </row>
    <row r="208" spans="2:7" ht="25.5">
      <c r="B208" s="264" t="s">
        <v>886</v>
      </c>
      <c r="C208" s="45" t="s">
        <v>873</v>
      </c>
      <c r="D208" s="56">
        <v>1</v>
      </c>
      <c r="E208" s="47" t="s">
        <v>442</v>
      </c>
      <c r="F208" s="48"/>
      <c r="G208" s="158">
        <f t="shared" si="5"/>
        <v>0</v>
      </c>
    </row>
    <row r="209" spans="2:7" ht="12.75">
      <c r="B209" s="264"/>
      <c r="C209" s="45"/>
      <c r="D209" s="56"/>
      <c r="E209" s="47"/>
      <c r="F209" s="48"/>
      <c r="G209" s="158"/>
    </row>
    <row r="210" spans="2:7" ht="25.5">
      <c r="B210" s="264" t="s">
        <v>887</v>
      </c>
      <c r="C210" s="45" t="s">
        <v>696</v>
      </c>
      <c r="D210" s="56">
        <v>3</v>
      </c>
      <c r="E210" s="47" t="s">
        <v>442</v>
      </c>
      <c r="F210" s="48"/>
      <c r="G210" s="158">
        <f t="shared" si="5"/>
        <v>0</v>
      </c>
    </row>
    <row r="211" spans="2:7" ht="12.75">
      <c r="B211" s="264"/>
      <c r="C211" s="45"/>
      <c r="D211" s="56"/>
      <c r="E211" s="47"/>
      <c r="F211" s="48"/>
      <c r="G211" s="158"/>
    </row>
    <row r="212" spans="2:7" ht="25.5">
      <c r="B212" s="264" t="s">
        <v>888</v>
      </c>
      <c r="C212" s="45" t="s">
        <v>874</v>
      </c>
      <c r="D212" s="56">
        <v>1</v>
      </c>
      <c r="E212" s="47" t="s">
        <v>442</v>
      </c>
      <c r="F212" s="48"/>
      <c r="G212" s="158">
        <f t="shared" si="5"/>
        <v>0</v>
      </c>
    </row>
    <row r="213" spans="2:7" ht="12.75">
      <c r="B213" s="264"/>
      <c r="C213" s="45"/>
      <c r="D213" s="56"/>
      <c r="E213" s="47"/>
      <c r="F213" s="48"/>
      <c r="G213" s="158"/>
    </row>
    <row r="214" spans="2:7" ht="25.5">
      <c r="B214" s="264" t="s">
        <v>889</v>
      </c>
      <c r="C214" s="45" t="s">
        <v>875</v>
      </c>
      <c r="D214" s="56">
        <v>1</v>
      </c>
      <c r="E214" s="47" t="s">
        <v>442</v>
      </c>
      <c r="F214" s="48"/>
      <c r="G214" s="158">
        <f t="shared" si="5"/>
        <v>0</v>
      </c>
    </row>
    <row r="215" spans="2:7" ht="12.75">
      <c r="B215" s="264"/>
      <c r="C215" s="45"/>
      <c r="D215" s="56"/>
      <c r="E215" s="47"/>
      <c r="F215" s="48"/>
      <c r="G215" s="158"/>
    </row>
    <row r="216" spans="2:7" s="49" customFormat="1" ht="12.75">
      <c r="B216" s="264" t="s">
        <v>891</v>
      </c>
      <c r="C216" s="45" t="s">
        <v>870</v>
      </c>
      <c r="D216" s="56">
        <v>448.65</v>
      </c>
      <c r="E216" s="47" t="s">
        <v>440</v>
      </c>
      <c r="F216" s="48"/>
      <c r="G216" s="158">
        <f t="shared" si="5"/>
        <v>0</v>
      </c>
    </row>
    <row r="217" spans="2:7" s="49" customFormat="1" ht="12.75">
      <c r="B217" s="264"/>
      <c r="C217" s="45"/>
      <c r="D217" s="56"/>
      <c r="E217" s="47"/>
      <c r="F217" s="48"/>
      <c r="G217" s="158"/>
    </row>
    <row r="218" spans="2:7" s="49" customFormat="1" ht="12.75">
      <c r="B218" s="264" t="s">
        <v>892</v>
      </c>
      <c r="C218" s="45" t="s">
        <v>871</v>
      </c>
      <c r="D218" s="56">
        <v>25</v>
      </c>
      <c r="E218" s="47" t="s">
        <v>442</v>
      </c>
      <c r="F218" s="48"/>
      <c r="G218" s="158">
        <f t="shared" si="5"/>
        <v>0</v>
      </c>
    </row>
    <row r="219" spans="2:7" s="49" customFormat="1" ht="12.75">
      <c r="B219" s="264"/>
      <c r="C219" s="45"/>
      <c r="D219" s="56"/>
      <c r="E219" s="47"/>
      <c r="F219" s="48"/>
      <c r="G219" s="158"/>
    </row>
    <row r="220" spans="2:7" s="49" customFormat="1" ht="12.75">
      <c r="B220" s="264" t="s">
        <v>893</v>
      </c>
      <c r="C220" s="45" t="s">
        <v>890</v>
      </c>
      <c r="D220" s="56">
        <v>448.65</v>
      </c>
      <c r="E220" s="47" t="s">
        <v>440</v>
      </c>
      <c r="F220" s="48"/>
      <c r="G220" s="158">
        <f t="shared" si="5"/>
        <v>0</v>
      </c>
    </row>
    <row r="221" spans="2:7" s="49" customFormat="1" ht="12.75">
      <c r="B221" s="264"/>
      <c r="C221" s="45"/>
      <c r="D221" s="56"/>
      <c r="E221" s="47"/>
      <c r="F221" s="48"/>
      <c r="G221" s="158"/>
    </row>
    <row r="222" spans="2:7" s="49" customFormat="1" ht="12.75">
      <c r="B222" s="264" t="s">
        <v>894</v>
      </c>
      <c r="C222" s="45" t="s">
        <v>872</v>
      </c>
      <c r="D222" s="56">
        <v>448.65</v>
      </c>
      <c r="E222" s="47" t="s">
        <v>440</v>
      </c>
      <c r="F222" s="48"/>
      <c r="G222" s="158">
        <f t="shared" si="5"/>
        <v>0</v>
      </c>
    </row>
    <row r="223" spans="2:7" ht="13.5" thickBot="1">
      <c r="B223" s="331"/>
      <c r="C223" s="67"/>
      <c r="D223" s="58"/>
      <c r="E223" s="68"/>
      <c r="F223" s="80"/>
      <c r="G223" s="332"/>
    </row>
    <row r="224" spans="2:7" ht="14.25" thickBot="1" thickTop="1">
      <c r="B224" s="167"/>
      <c r="C224" s="69" t="s">
        <v>728</v>
      </c>
      <c r="D224" s="95"/>
      <c r="E224" s="51"/>
      <c r="F224" s="79"/>
      <c r="G224" s="168">
        <f>SUM(G133:G223)</f>
        <v>0</v>
      </c>
    </row>
    <row r="225" spans="2:7" ht="13.5" thickBot="1">
      <c r="B225" s="174"/>
      <c r="C225" s="70"/>
      <c r="D225" s="91"/>
      <c r="E225" s="71"/>
      <c r="F225" s="81"/>
      <c r="G225" s="175"/>
    </row>
    <row r="226" spans="2:7" ht="13.5" thickBot="1">
      <c r="B226" s="353" t="s">
        <v>859</v>
      </c>
      <c r="C226" s="354" t="s">
        <v>729</v>
      </c>
      <c r="D226" s="355"/>
      <c r="E226" s="356"/>
      <c r="F226" s="350"/>
      <c r="G226" s="357"/>
    </row>
    <row r="227" spans="2:7" ht="12.75">
      <c r="B227" s="176"/>
      <c r="C227" s="72"/>
      <c r="D227" s="124"/>
      <c r="E227" s="72"/>
      <c r="F227" s="48"/>
      <c r="G227" s="177"/>
    </row>
    <row r="228" spans="2:7" ht="51">
      <c r="B228" s="264" t="s">
        <v>731</v>
      </c>
      <c r="C228" s="45" t="s">
        <v>316</v>
      </c>
      <c r="D228" s="56">
        <v>159</v>
      </c>
      <c r="E228" s="47" t="s">
        <v>440</v>
      </c>
      <c r="F228" s="663"/>
      <c r="G228" s="158">
        <f>+D228*F228</f>
        <v>0</v>
      </c>
    </row>
    <row r="229" spans="2:7" ht="12.75">
      <c r="B229" s="264"/>
      <c r="C229" s="45"/>
      <c r="D229" s="56"/>
      <c r="E229" s="47"/>
      <c r="F229" s="663"/>
      <c r="G229" s="158"/>
    </row>
    <row r="230" spans="2:7" ht="38.25">
      <c r="B230" s="264" t="s">
        <v>324</v>
      </c>
      <c r="C230" s="45" t="s">
        <v>317</v>
      </c>
      <c r="D230" s="56">
        <v>16.4</v>
      </c>
      <c r="E230" s="47" t="s">
        <v>440</v>
      </c>
      <c r="F230" s="663"/>
      <c r="G230" s="158">
        <f aca="true" t="shared" si="6" ref="G230:G240">+D230*F230</f>
        <v>0</v>
      </c>
    </row>
    <row r="231" spans="2:7" ht="12.75">
      <c r="B231" s="264"/>
      <c r="C231" s="45"/>
      <c r="D231" s="56"/>
      <c r="E231" s="47"/>
      <c r="F231" s="663"/>
      <c r="G231" s="158"/>
    </row>
    <row r="232" spans="2:7" ht="51">
      <c r="B232" s="264" t="s">
        <v>325</v>
      </c>
      <c r="C232" s="45" t="s">
        <v>318</v>
      </c>
      <c r="D232" s="56">
        <v>6</v>
      </c>
      <c r="E232" s="47" t="s">
        <v>440</v>
      </c>
      <c r="F232" s="663"/>
      <c r="G232" s="158">
        <f t="shared" si="6"/>
        <v>0</v>
      </c>
    </row>
    <row r="233" spans="2:7" ht="12.75">
      <c r="B233" s="264"/>
      <c r="C233" s="45"/>
      <c r="D233" s="56"/>
      <c r="E233" s="47"/>
      <c r="F233" s="663"/>
      <c r="G233" s="158"/>
    </row>
    <row r="234" spans="2:7" ht="25.5">
      <c r="B234" s="264" t="s">
        <v>326</v>
      </c>
      <c r="C234" s="45" t="s">
        <v>319</v>
      </c>
      <c r="D234" s="56">
        <v>6</v>
      </c>
      <c r="E234" s="47" t="s">
        <v>320</v>
      </c>
      <c r="F234" s="663"/>
      <c r="G234" s="158">
        <f t="shared" si="6"/>
        <v>0</v>
      </c>
    </row>
    <row r="235" spans="2:7" ht="12.75">
      <c r="B235" s="264"/>
      <c r="C235" s="45"/>
      <c r="D235" s="56"/>
      <c r="E235" s="47"/>
      <c r="F235" s="663"/>
      <c r="G235" s="158"/>
    </row>
    <row r="236" spans="2:7" ht="25.5">
      <c r="B236" s="264" t="s">
        <v>327</v>
      </c>
      <c r="C236" s="45" t="s">
        <v>321</v>
      </c>
      <c r="D236" s="56">
        <v>6</v>
      </c>
      <c r="E236" s="47" t="s">
        <v>320</v>
      </c>
      <c r="F236" s="663"/>
      <c r="G236" s="158">
        <f t="shared" si="6"/>
        <v>0</v>
      </c>
    </row>
    <row r="237" spans="2:7" ht="12.75">
      <c r="B237" s="264"/>
      <c r="C237" s="45"/>
      <c r="D237" s="56"/>
      <c r="E237" s="47"/>
      <c r="F237" s="663"/>
      <c r="G237" s="158"/>
    </row>
    <row r="238" spans="2:7" ht="51">
      <c r="B238" s="264" t="s">
        <v>328</v>
      </c>
      <c r="C238" s="45" t="s">
        <v>322</v>
      </c>
      <c r="D238" s="56">
        <v>6</v>
      </c>
      <c r="E238" s="47" t="s">
        <v>320</v>
      </c>
      <c r="F238" s="663"/>
      <c r="G238" s="158">
        <f t="shared" si="6"/>
        <v>0</v>
      </c>
    </row>
    <row r="239" spans="2:7" ht="12.75">
      <c r="B239" s="264"/>
      <c r="C239" s="45"/>
      <c r="D239" s="56"/>
      <c r="E239" s="47"/>
      <c r="F239" s="663"/>
      <c r="G239" s="158"/>
    </row>
    <row r="240" spans="2:7" ht="63.75">
      <c r="B240" s="264" t="s">
        <v>329</v>
      </c>
      <c r="C240" s="45" t="s">
        <v>323</v>
      </c>
      <c r="D240" s="56">
        <v>171.9</v>
      </c>
      <c r="E240" s="47" t="s">
        <v>550</v>
      </c>
      <c r="F240" s="663"/>
      <c r="G240" s="158">
        <f t="shared" si="6"/>
        <v>0</v>
      </c>
    </row>
    <row r="241" spans="2:7" ht="13.5" thickBot="1">
      <c r="B241" s="372"/>
      <c r="C241" s="187"/>
      <c r="D241" s="194"/>
      <c r="E241" s="360"/>
      <c r="F241" s="80"/>
      <c r="G241" s="195"/>
    </row>
    <row r="242" spans="2:7" ht="14.25" thickBot="1" thickTop="1">
      <c r="B242" s="167"/>
      <c r="C242" s="69" t="s">
        <v>730</v>
      </c>
      <c r="D242" s="95"/>
      <c r="E242" s="51"/>
      <c r="F242" s="188"/>
      <c r="G242" s="168">
        <f>SUM(G228:G240)</f>
        <v>0</v>
      </c>
    </row>
    <row r="243" spans="2:7" ht="12.75">
      <c r="B243" s="330"/>
      <c r="C243" s="373"/>
      <c r="D243" s="358"/>
      <c r="E243" s="365"/>
      <c r="F243" s="664"/>
      <c r="G243" s="366"/>
    </row>
    <row r="244" spans="2:7" ht="12.75">
      <c r="B244" s="176"/>
      <c r="C244" s="45"/>
      <c r="D244" s="56"/>
      <c r="E244" s="47"/>
      <c r="F244" s="404"/>
      <c r="G244" s="158"/>
    </row>
    <row r="245" spans="2:7" ht="13.5" thickBot="1">
      <c r="B245" s="300" t="s">
        <v>732</v>
      </c>
      <c r="C245" s="312" t="s">
        <v>536</v>
      </c>
      <c r="D245" s="313"/>
      <c r="E245" s="314"/>
      <c r="F245" s="405"/>
      <c r="G245" s="315"/>
    </row>
    <row r="246" spans="2:7" ht="12.75">
      <c r="B246" s="272"/>
      <c r="C246" s="273"/>
      <c r="D246" s="274"/>
      <c r="E246" s="273"/>
      <c r="F246" s="243"/>
      <c r="G246" s="275"/>
    </row>
    <row r="247" spans="2:7" ht="38.25">
      <c r="B247" s="145" t="s">
        <v>733</v>
      </c>
      <c r="C247" s="45" t="s">
        <v>414</v>
      </c>
      <c r="D247" s="56">
        <v>1</v>
      </c>
      <c r="E247" s="361" t="s">
        <v>545</v>
      </c>
      <c r="F247" s="178"/>
      <c r="G247" s="158">
        <f>+D247*F247</f>
        <v>0</v>
      </c>
    </row>
    <row r="248" spans="2:7" ht="12.75">
      <c r="B248" s="333"/>
      <c r="C248" s="45"/>
      <c r="D248" s="56"/>
      <c r="E248" s="361"/>
      <c r="F248" s="178"/>
      <c r="G248" s="158"/>
    </row>
    <row r="249" spans="2:7" ht="12.75">
      <c r="B249" s="145" t="s">
        <v>734</v>
      </c>
      <c r="C249" s="40" t="s">
        <v>919</v>
      </c>
      <c r="D249" s="56">
        <v>7</v>
      </c>
      <c r="E249" s="183" t="s">
        <v>606</v>
      </c>
      <c r="F249" s="178"/>
      <c r="G249" s="158">
        <f>+D249*F249</f>
        <v>0</v>
      </c>
    </row>
    <row r="250" spans="2:7" ht="12.75">
      <c r="B250" s="334"/>
      <c r="C250" s="40"/>
      <c r="D250" s="56"/>
      <c r="E250" s="183"/>
      <c r="F250" s="178"/>
      <c r="G250" s="158"/>
    </row>
    <row r="251" spans="2:7" ht="25.5" customHeight="1">
      <c r="B251" s="176" t="s">
        <v>735</v>
      </c>
      <c r="C251" s="74" t="s">
        <v>135</v>
      </c>
      <c r="D251" s="56">
        <v>3</v>
      </c>
      <c r="E251" s="183" t="s">
        <v>606</v>
      </c>
      <c r="F251" s="178"/>
      <c r="G251" s="158">
        <f>+D251*F251</f>
        <v>0</v>
      </c>
    </row>
    <row r="252" spans="2:7" ht="13.5" thickBot="1">
      <c r="B252" s="278"/>
      <c r="C252" s="279"/>
      <c r="D252" s="280"/>
      <c r="E252" s="281"/>
      <c r="F252" s="406"/>
      <c r="G252" s="282"/>
    </row>
    <row r="253" spans="2:7" ht="14.25" thickBot="1" thickTop="1">
      <c r="B253" s="227"/>
      <c r="C253" s="239" t="s">
        <v>607</v>
      </c>
      <c r="D253" s="228"/>
      <c r="E253" s="229"/>
      <c r="F253" s="407"/>
      <c r="G253" s="230">
        <f>SUM(G247:G252)</f>
        <v>0</v>
      </c>
    </row>
    <row r="254" ht="12.75">
      <c r="D254" s="125"/>
    </row>
    <row r="255" ht="12.75">
      <c r="D255" s="125"/>
    </row>
    <row r="256" ht="12.75">
      <c r="D256" s="125"/>
    </row>
    <row r="257" ht="12.75">
      <c r="D257" s="125"/>
    </row>
    <row r="258" ht="12.75">
      <c r="D258" s="125"/>
    </row>
    <row r="259" ht="12.75">
      <c r="D259" s="125"/>
    </row>
    <row r="260" ht="12.75">
      <c r="D260" s="125"/>
    </row>
    <row r="261" ht="12.75">
      <c r="D261" s="125"/>
    </row>
    <row r="262" ht="12.75">
      <c r="D262" s="125"/>
    </row>
    <row r="263" ht="12.75">
      <c r="D263" s="125"/>
    </row>
    <row r="264" ht="12.75">
      <c r="D264" s="125"/>
    </row>
    <row r="265" ht="12.75">
      <c r="D265" s="125"/>
    </row>
    <row r="266" ht="12.75">
      <c r="D266" s="125"/>
    </row>
    <row r="267" ht="12.75">
      <c r="D267" s="125"/>
    </row>
    <row r="268" ht="12.75">
      <c r="D268" s="125"/>
    </row>
    <row r="269" ht="12.75">
      <c r="D269" s="125"/>
    </row>
    <row r="270" ht="12.75">
      <c r="D270" s="125"/>
    </row>
    <row r="271" ht="12.75">
      <c r="D271" s="125"/>
    </row>
    <row r="272" ht="12.75">
      <c r="D272" s="125"/>
    </row>
    <row r="273" ht="12.75">
      <c r="D273" s="125"/>
    </row>
    <row r="274" ht="12.75">
      <c r="D274" s="125"/>
    </row>
    <row r="275" ht="12.75">
      <c r="D275" s="125"/>
    </row>
    <row r="276" ht="12.75">
      <c r="D276" s="125"/>
    </row>
    <row r="277" ht="12.75">
      <c r="D277" s="125"/>
    </row>
    <row r="278" ht="12.75">
      <c r="D278" s="125"/>
    </row>
    <row r="279" ht="12.75">
      <c r="D279" s="125"/>
    </row>
  </sheetData>
  <sheetProtection password="CA93" sheet="1" scenarios="1" selectLockedCells="1"/>
  <printOptions/>
  <pageMargins left="0.5905511811023623" right="0.75" top="0.984251968503937" bottom="0.984251968503937" header="0.4330708661417323" footer="0.4330708661417323"/>
  <pageSetup horizontalDpi="300" verticalDpi="300" orientation="portrait" paperSize="9" scale="90" r:id="rId1"/>
</worksheet>
</file>

<file path=xl/worksheets/sheet5.xml><?xml version="1.0" encoding="utf-8"?>
<worksheet xmlns="http://schemas.openxmlformats.org/spreadsheetml/2006/main" xmlns:r="http://schemas.openxmlformats.org/officeDocument/2006/relationships">
  <sheetPr>
    <tabColor indexed="43"/>
  </sheetPr>
  <dimension ref="B1:O198"/>
  <sheetViews>
    <sheetView view="pageBreakPreview" zoomScaleSheetLayoutView="100" workbookViewId="0" topLeftCell="A1">
      <selection activeCell="F24" sqref="F24"/>
    </sheetView>
  </sheetViews>
  <sheetFormatPr defaultColWidth="8.796875" defaultRowHeight="15"/>
  <cols>
    <col min="1" max="1" width="7.19921875" style="2" customWidth="1"/>
    <col min="2" max="2" width="7" style="107" customWidth="1"/>
    <col min="3" max="3" width="45.59765625" style="2" customWidth="1"/>
    <col min="4" max="4" width="8.69921875" style="3" customWidth="1"/>
    <col min="5" max="5" width="8.8984375" style="2" customWidth="1"/>
    <col min="6" max="6" width="9.69921875" style="408" customWidth="1"/>
    <col min="7" max="7" width="11.19921875" style="75" customWidth="1"/>
    <col min="8" max="16384" width="9" style="2" customWidth="1"/>
  </cols>
  <sheetData>
    <row r="1" spans="2:7" ht="12.75">
      <c r="B1" s="316"/>
      <c r="C1" s="132"/>
      <c r="D1" s="317"/>
      <c r="E1" s="318"/>
      <c r="F1" s="389"/>
      <c r="G1" s="134"/>
    </row>
    <row r="2" spans="2:7" ht="12.75">
      <c r="B2" s="319"/>
      <c r="C2" s="10" t="s">
        <v>759</v>
      </c>
      <c r="D2" s="11"/>
      <c r="E2" s="12"/>
      <c r="F2" s="390"/>
      <c r="G2" s="320"/>
    </row>
    <row r="3" spans="2:7" ht="12.75">
      <c r="B3" s="321" t="s">
        <v>756</v>
      </c>
      <c r="C3" s="130" t="s">
        <v>958</v>
      </c>
      <c r="D3" s="11"/>
      <c r="E3" s="12"/>
      <c r="F3" s="390"/>
      <c r="G3" s="320"/>
    </row>
    <row r="4" spans="2:7" ht="13.5" thickBot="1">
      <c r="B4" s="322"/>
      <c r="C4" s="140"/>
      <c r="D4" s="323"/>
      <c r="E4" s="128"/>
      <c r="F4" s="391"/>
      <c r="G4" s="142"/>
    </row>
    <row r="5" spans="2:7" ht="12.75">
      <c r="B5" s="324"/>
      <c r="C5" s="17" t="s">
        <v>527</v>
      </c>
      <c r="D5" s="18"/>
      <c r="E5" s="29"/>
      <c r="F5" s="392"/>
      <c r="G5" s="152" t="s">
        <v>930</v>
      </c>
    </row>
    <row r="6" spans="2:7" ht="12.75">
      <c r="B6" s="145" t="s">
        <v>85</v>
      </c>
      <c r="C6" s="20" t="s">
        <v>737</v>
      </c>
      <c r="D6" s="21"/>
      <c r="E6" s="30"/>
      <c r="F6" s="393"/>
      <c r="G6" s="146">
        <f>+G43</f>
        <v>0</v>
      </c>
    </row>
    <row r="7" spans="2:7" ht="12.75">
      <c r="B7" s="145" t="s">
        <v>86</v>
      </c>
      <c r="C7" s="20" t="s">
        <v>436</v>
      </c>
      <c r="D7" s="21"/>
      <c r="E7" s="30"/>
      <c r="F7" s="393"/>
      <c r="G7" s="146">
        <f>+G60</f>
        <v>0</v>
      </c>
    </row>
    <row r="8" spans="2:7" ht="12.75">
      <c r="B8" s="145" t="s">
        <v>87</v>
      </c>
      <c r="C8" s="20" t="s">
        <v>435</v>
      </c>
      <c r="D8" s="21"/>
      <c r="E8" s="30"/>
      <c r="F8" s="393"/>
      <c r="G8" s="146">
        <f>+G89</f>
        <v>0</v>
      </c>
    </row>
    <row r="9" spans="2:7" ht="12.75">
      <c r="B9" s="145" t="s">
        <v>88</v>
      </c>
      <c r="C9" s="20" t="s">
        <v>434</v>
      </c>
      <c r="D9" s="21"/>
      <c r="E9" s="30"/>
      <c r="F9" s="393"/>
      <c r="G9" s="146">
        <f>+G163</f>
        <v>0</v>
      </c>
    </row>
    <row r="10" spans="2:7" ht="12.75">
      <c r="B10" s="145" t="s">
        <v>89</v>
      </c>
      <c r="C10" s="20" t="s">
        <v>536</v>
      </c>
      <c r="D10" s="23"/>
      <c r="E10" s="30"/>
      <c r="F10" s="393"/>
      <c r="G10" s="146">
        <f>G172</f>
        <v>0</v>
      </c>
    </row>
    <row r="11" spans="2:7" ht="13.5" thickBot="1">
      <c r="B11" s="165"/>
      <c r="C11" s="24"/>
      <c r="D11" s="25"/>
      <c r="E11" s="31"/>
      <c r="F11" s="394"/>
      <c r="G11" s="149"/>
    </row>
    <row r="12" spans="2:7" ht="14.25" thickBot="1" thickTop="1">
      <c r="B12" s="325"/>
      <c r="C12" s="27" t="s">
        <v>531</v>
      </c>
      <c r="D12" s="32">
        <v>0.2</v>
      </c>
      <c r="E12" s="33"/>
      <c r="F12" s="395"/>
      <c r="G12" s="151">
        <f>SUM(G6:G11)</f>
        <v>0</v>
      </c>
    </row>
    <row r="13" spans="2:7" ht="12.75">
      <c r="B13" s="322"/>
      <c r="C13" s="140"/>
      <c r="D13" s="323"/>
      <c r="E13" s="128"/>
      <c r="F13" s="391"/>
      <c r="G13" s="142"/>
    </row>
    <row r="14" spans="2:7" ht="12.75">
      <c r="B14" s="322"/>
      <c r="C14" s="140" t="s">
        <v>929</v>
      </c>
      <c r="D14" s="323"/>
      <c r="E14" s="128"/>
      <c r="F14" s="391"/>
      <c r="G14" s="142"/>
    </row>
    <row r="15" spans="2:7" ht="12.75">
      <c r="B15" s="322"/>
      <c r="C15" s="140"/>
      <c r="D15" s="323"/>
      <c r="E15" s="128"/>
      <c r="F15" s="391"/>
      <c r="G15" s="142"/>
    </row>
    <row r="16" spans="2:7" ht="62.25" customHeight="1">
      <c r="B16" s="322"/>
      <c r="C16" s="197" t="s">
        <v>778</v>
      </c>
      <c r="D16" s="323"/>
      <c r="E16" s="128"/>
      <c r="F16" s="391"/>
      <c r="G16" s="142"/>
    </row>
    <row r="17" spans="2:7" ht="13.5" thickBot="1">
      <c r="B17" s="322"/>
      <c r="C17" s="140"/>
      <c r="D17" s="323"/>
      <c r="E17" s="128"/>
      <c r="F17" s="391"/>
      <c r="G17" s="142"/>
    </row>
    <row r="18" spans="2:7" s="37" customFormat="1" ht="12.75">
      <c r="B18" s="326" t="s">
        <v>537</v>
      </c>
      <c r="C18" s="34" t="s">
        <v>538</v>
      </c>
      <c r="D18" s="35" t="s">
        <v>539</v>
      </c>
      <c r="E18" s="36" t="s">
        <v>540</v>
      </c>
      <c r="F18" s="396" t="s">
        <v>541</v>
      </c>
      <c r="G18" s="152" t="s">
        <v>930</v>
      </c>
    </row>
    <row r="19" spans="2:7" s="39" customFormat="1" ht="12.75">
      <c r="B19" s="327"/>
      <c r="C19" s="38" t="s">
        <v>958</v>
      </c>
      <c r="D19" s="92"/>
      <c r="E19" s="38"/>
      <c r="F19" s="397"/>
      <c r="G19" s="153"/>
    </row>
    <row r="20" spans="2:7" ht="12.75">
      <c r="B20" s="328"/>
      <c r="C20" s="40"/>
      <c r="D20" s="41"/>
      <c r="E20" s="42"/>
      <c r="F20" s="73"/>
      <c r="G20" s="154"/>
    </row>
    <row r="21" spans="2:7" ht="12.75">
      <c r="B21" s="341" t="s">
        <v>85</v>
      </c>
      <c r="C21" s="342" t="s">
        <v>438</v>
      </c>
      <c r="D21" s="343"/>
      <c r="E21" s="344"/>
      <c r="F21" s="398"/>
      <c r="G21" s="345"/>
    </row>
    <row r="22" spans="2:7" ht="12.75">
      <c r="B22" s="155"/>
      <c r="C22" s="43"/>
      <c r="D22" s="93"/>
      <c r="E22" s="44"/>
      <c r="F22" s="399"/>
      <c r="G22" s="156"/>
    </row>
    <row r="23" spans="2:7" ht="12.75">
      <c r="B23" s="157" t="s">
        <v>939</v>
      </c>
      <c r="C23" s="45" t="s">
        <v>622</v>
      </c>
      <c r="D23" s="56">
        <v>247.7</v>
      </c>
      <c r="E23" s="47" t="s">
        <v>440</v>
      </c>
      <c r="F23" s="48"/>
      <c r="G23" s="158">
        <f>+D23*F23</f>
        <v>0</v>
      </c>
    </row>
    <row r="24" spans="2:7" ht="12.75">
      <c r="B24" s="157"/>
      <c r="C24" s="45"/>
      <c r="D24" s="56"/>
      <c r="E24" s="47"/>
      <c r="F24" s="48"/>
      <c r="G24" s="158"/>
    </row>
    <row r="25" spans="2:7" ht="12.75">
      <c r="B25" s="157" t="s">
        <v>940</v>
      </c>
      <c r="C25" s="45" t="s">
        <v>623</v>
      </c>
      <c r="D25" s="56">
        <v>14</v>
      </c>
      <c r="E25" s="47" t="s">
        <v>442</v>
      </c>
      <c r="F25" s="48"/>
      <c r="G25" s="158">
        <f>+D25*F25</f>
        <v>0</v>
      </c>
    </row>
    <row r="26" spans="2:7" ht="12.75">
      <c r="B26" s="157"/>
      <c r="C26" s="45"/>
      <c r="D26" s="56"/>
      <c r="E26" s="47"/>
      <c r="F26" s="48"/>
      <c r="G26" s="158"/>
    </row>
    <row r="27" spans="2:7" ht="12.75">
      <c r="B27" s="157" t="s">
        <v>941</v>
      </c>
      <c r="C27" s="45" t="s">
        <v>0</v>
      </c>
      <c r="D27" s="56">
        <v>15.7</v>
      </c>
      <c r="E27" s="47" t="s">
        <v>440</v>
      </c>
      <c r="F27" s="48"/>
      <c r="G27" s="158">
        <f aca="true" t="shared" si="0" ref="G27:G41">+D27*F27</f>
        <v>0</v>
      </c>
    </row>
    <row r="28" spans="2:7" ht="12.75">
      <c r="B28" s="157"/>
      <c r="C28" s="45"/>
      <c r="D28" s="56"/>
      <c r="E28" s="47"/>
      <c r="F28" s="48"/>
      <c r="G28" s="158"/>
    </row>
    <row r="29" spans="2:7" ht="25.5">
      <c r="B29" s="157" t="s">
        <v>942</v>
      </c>
      <c r="C29" s="45" t="s">
        <v>896</v>
      </c>
      <c r="D29" s="56">
        <v>1166.2</v>
      </c>
      <c r="E29" s="47" t="s">
        <v>444</v>
      </c>
      <c r="F29" s="48"/>
      <c r="G29" s="158">
        <f t="shared" si="0"/>
        <v>0</v>
      </c>
    </row>
    <row r="30" spans="2:7" ht="12.75">
      <c r="B30" s="157"/>
      <c r="C30" s="45"/>
      <c r="D30" s="56"/>
      <c r="E30" s="47"/>
      <c r="F30" s="48"/>
      <c r="G30" s="158"/>
    </row>
    <row r="31" spans="2:7" ht="25.5">
      <c r="B31" s="157" t="s">
        <v>943</v>
      </c>
      <c r="C31" s="45" t="s">
        <v>895</v>
      </c>
      <c r="D31" s="56">
        <v>13</v>
      </c>
      <c r="E31" s="47" t="s">
        <v>444</v>
      </c>
      <c r="F31" s="48"/>
      <c r="G31" s="158">
        <f t="shared" si="0"/>
        <v>0</v>
      </c>
    </row>
    <row r="32" spans="2:7" ht="12.75">
      <c r="B32" s="157"/>
      <c r="C32" s="45"/>
      <c r="D32" s="56"/>
      <c r="E32" s="47"/>
      <c r="F32" s="48"/>
      <c r="G32" s="158"/>
    </row>
    <row r="33" spans="2:7" ht="39.75" customHeight="1">
      <c r="B33" s="157" t="s">
        <v>944</v>
      </c>
      <c r="C33" s="45" t="s">
        <v>6</v>
      </c>
      <c r="D33" s="56">
        <v>2</v>
      </c>
      <c r="E33" s="47" t="s">
        <v>442</v>
      </c>
      <c r="F33" s="48"/>
      <c r="G33" s="158">
        <f t="shared" si="0"/>
        <v>0</v>
      </c>
    </row>
    <row r="34" spans="2:7" ht="12.75">
      <c r="B34" s="157"/>
      <c r="C34" s="45"/>
      <c r="D34" s="56"/>
      <c r="E34" s="47"/>
      <c r="F34" s="48"/>
      <c r="G34" s="158"/>
    </row>
    <row r="35" spans="2:7" ht="25.5">
      <c r="B35" s="157" t="s">
        <v>945</v>
      </c>
      <c r="C35" s="45" t="s">
        <v>897</v>
      </c>
      <c r="D35" s="56">
        <v>1</v>
      </c>
      <c r="E35" s="47" t="s">
        <v>442</v>
      </c>
      <c r="F35" s="48"/>
      <c r="G35" s="158">
        <f t="shared" si="0"/>
        <v>0</v>
      </c>
    </row>
    <row r="36" spans="2:7" ht="12.75">
      <c r="B36" s="157"/>
      <c r="C36" s="45"/>
      <c r="D36" s="56"/>
      <c r="E36" s="47"/>
      <c r="F36" s="48"/>
      <c r="G36" s="158"/>
    </row>
    <row r="37" spans="2:7" ht="25.5">
      <c r="B37" s="157" t="s">
        <v>946</v>
      </c>
      <c r="C37" s="45" t="s">
        <v>256</v>
      </c>
      <c r="D37" s="56">
        <v>23</v>
      </c>
      <c r="E37" s="47" t="s">
        <v>440</v>
      </c>
      <c r="F37" s="48"/>
      <c r="G37" s="158">
        <f t="shared" si="0"/>
        <v>0</v>
      </c>
    </row>
    <row r="38" spans="2:7" ht="12.75">
      <c r="B38" s="157"/>
      <c r="C38" s="45"/>
      <c r="D38" s="56"/>
      <c r="E38" s="47"/>
      <c r="F38" s="48"/>
      <c r="G38" s="158"/>
    </row>
    <row r="39" spans="2:7" ht="25.5">
      <c r="B39" s="157" t="s">
        <v>947</v>
      </c>
      <c r="C39" s="45" t="s">
        <v>937</v>
      </c>
      <c r="D39" s="56">
        <v>74</v>
      </c>
      <c r="E39" s="47" t="s">
        <v>440</v>
      </c>
      <c r="F39" s="48"/>
      <c r="G39" s="158">
        <f t="shared" si="0"/>
        <v>0</v>
      </c>
    </row>
    <row r="40" spans="2:7" ht="12.75">
      <c r="B40" s="157"/>
      <c r="C40" s="45"/>
      <c r="D40" s="56"/>
      <c r="E40" s="47"/>
      <c r="F40" s="48"/>
      <c r="G40" s="158"/>
    </row>
    <row r="41" spans="2:7" ht="25.5">
      <c r="B41" s="157" t="s">
        <v>948</v>
      </c>
      <c r="C41" s="45" t="s">
        <v>938</v>
      </c>
      <c r="D41" s="56">
        <v>42</v>
      </c>
      <c r="E41" s="47" t="s">
        <v>440</v>
      </c>
      <c r="F41" s="48"/>
      <c r="G41" s="158">
        <f t="shared" si="0"/>
        <v>0</v>
      </c>
    </row>
    <row r="42" spans="2:7" ht="13.5" thickBot="1">
      <c r="B42" s="157"/>
      <c r="C42" s="45"/>
      <c r="D42" s="46"/>
      <c r="E42" s="47"/>
      <c r="F42" s="80"/>
      <c r="G42" s="158"/>
    </row>
    <row r="43" spans="2:7" ht="14.25" thickBot="1" thickTop="1">
      <c r="B43" s="159"/>
      <c r="C43" s="77" t="s">
        <v>297</v>
      </c>
      <c r="D43" s="94"/>
      <c r="E43" s="78"/>
      <c r="F43" s="79"/>
      <c r="G43" s="160">
        <f>SUM(G23:G42)</f>
        <v>0</v>
      </c>
    </row>
    <row r="44" spans="2:7" ht="12.75">
      <c r="B44" s="155"/>
      <c r="C44" s="52"/>
      <c r="D44" s="93"/>
      <c r="E44" s="53"/>
      <c r="F44" s="401"/>
      <c r="G44" s="156"/>
    </row>
    <row r="45" spans="2:7" ht="13.5" thickBot="1">
      <c r="B45" s="161"/>
      <c r="C45" s="54"/>
      <c r="D45" s="91"/>
      <c r="E45" s="55"/>
      <c r="F45" s="402"/>
      <c r="G45" s="162"/>
    </row>
    <row r="46" spans="2:7" ht="13.5" thickBot="1">
      <c r="B46" s="335" t="s">
        <v>86</v>
      </c>
      <c r="C46" s="336" t="s">
        <v>533</v>
      </c>
      <c r="D46" s="337"/>
      <c r="E46" s="338"/>
      <c r="F46" s="339"/>
      <c r="G46" s="340"/>
    </row>
    <row r="47" spans="2:7" ht="12.75">
      <c r="B47" s="155"/>
      <c r="C47" s="52"/>
      <c r="D47" s="93"/>
      <c r="E47" s="53"/>
      <c r="F47" s="76"/>
      <c r="G47" s="329"/>
    </row>
    <row r="48" spans="2:7" ht="38.25">
      <c r="B48" s="157" t="s">
        <v>13</v>
      </c>
      <c r="C48" s="45" t="s">
        <v>898</v>
      </c>
      <c r="D48" s="56">
        <v>176.45</v>
      </c>
      <c r="E48" s="47" t="s">
        <v>444</v>
      </c>
      <c r="F48" s="48"/>
      <c r="G48" s="163">
        <f>D48*F48</f>
        <v>0</v>
      </c>
    </row>
    <row r="49" spans="2:7" ht="12.75">
      <c r="B49" s="157"/>
      <c r="C49" s="45"/>
      <c r="D49" s="56"/>
      <c r="E49" s="47"/>
      <c r="F49" s="48"/>
      <c r="G49" s="163"/>
    </row>
    <row r="50" spans="2:7" ht="51">
      <c r="B50" s="157" t="s">
        <v>14</v>
      </c>
      <c r="C50" s="45" t="s">
        <v>899</v>
      </c>
      <c r="D50" s="56">
        <v>51.6</v>
      </c>
      <c r="E50" s="47" t="s">
        <v>271</v>
      </c>
      <c r="F50" s="48"/>
      <c r="G50" s="163">
        <f>D50*F50</f>
        <v>0</v>
      </c>
    </row>
    <row r="51" spans="2:7" ht="12.75">
      <c r="B51" s="157"/>
      <c r="C51" s="45"/>
      <c r="D51" s="56"/>
      <c r="E51" s="47"/>
      <c r="F51" s="48"/>
      <c r="G51" s="163"/>
    </row>
    <row r="52" spans="2:7" ht="38.25">
      <c r="B52" s="157" t="s">
        <v>15</v>
      </c>
      <c r="C52" s="45" t="s">
        <v>973</v>
      </c>
      <c r="D52" s="56">
        <v>88.4</v>
      </c>
      <c r="E52" s="47" t="s">
        <v>271</v>
      </c>
      <c r="F52" s="48"/>
      <c r="G52" s="163">
        <f>D52*F52</f>
        <v>0</v>
      </c>
    </row>
    <row r="53" spans="2:7" ht="12.75">
      <c r="B53" s="157"/>
      <c r="C53" s="45"/>
      <c r="D53" s="56"/>
      <c r="E53" s="47"/>
      <c r="F53" s="48"/>
      <c r="G53" s="163"/>
    </row>
    <row r="54" spans="2:7" ht="25.5">
      <c r="B54" s="157" t="s">
        <v>16</v>
      </c>
      <c r="C54" s="45" t="s">
        <v>200</v>
      </c>
      <c r="D54" s="56">
        <v>150</v>
      </c>
      <c r="E54" s="47" t="s">
        <v>444</v>
      </c>
      <c r="F54" s="48"/>
      <c r="G54" s="163">
        <f>D54*F54</f>
        <v>0</v>
      </c>
    </row>
    <row r="55" spans="2:7" ht="12.75">
      <c r="B55" s="157"/>
      <c r="C55" s="45"/>
      <c r="D55" s="56"/>
      <c r="E55" s="47"/>
      <c r="F55" s="48"/>
      <c r="G55" s="163"/>
    </row>
    <row r="56" spans="2:7" ht="12.75">
      <c r="B56" s="157" t="s">
        <v>17</v>
      </c>
      <c r="C56" s="45" t="s">
        <v>201</v>
      </c>
      <c r="D56" s="56">
        <v>1262</v>
      </c>
      <c r="E56" s="47" t="s">
        <v>551</v>
      </c>
      <c r="F56" s="48"/>
      <c r="G56" s="163">
        <f>D56*F56</f>
        <v>0</v>
      </c>
    </row>
    <row r="57" spans="2:7" ht="12.75">
      <c r="B57" s="157"/>
      <c r="C57" s="45"/>
      <c r="D57" s="56"/>
      <c r="E57" s="47"/>
      <c r="F57" s="48"/>
      <c r="G57" s="163"/>
    </row>
    <row r="58" spans="2:7" ht="25.5">
      <c r="B58" s="157" t="s">
        <v>203</v>
      </c>
      <c r="C58" s="45" t="s">
        <v>202</v>
      </c>
      <c r="D58" s="56">
        <v>66.2</v>
      </c>
      <c r="E58" s="47" t="s">
        <v>271</v>
      </c>
      <c r="F58" s="48"/>
      <c r="G58" s="163">
        <f>D58*F58</f>
        <v>0</v>
      </c>
    </row>
    <row r="59" spans="2:15" ht="13.5" thickBot="1">
      <c r="B59" s="165"/>
      <c r="C59" s="57"/>
      <c r="D59" s="58"/>
      <c r="E59" s="31"/>
      <c r="F59" s="403"/>
      <c r="G59" s="166"/>
      <c r="J59" s="49"/>
      <c r="K59" s="49"/>
      <c r="L59" s="49"/>
      <c r="M59" s="49"/>
      <c r="N59" s="49"/>
      <c r="O59" s="49"/>
    </row>
    <row r="60" spans="2:15" ht="14.25" thickBot="1" thickTop="1">
      <c r="B60" s="167"/>
      <c r="C60" s="50" t="s">
        <v>600</v>
      </c>
      <c r="D60" s="95"/>
      <c r="E60" s="51"/>
      <c r="F60" s="79"/>
      <c r="G60" s="168">
        <f>SUM(G48:G59)</f>
        <v>0</v>
      </c>
      <c r="J60" s="49"/>
      <c r="K60" s="49"/>
      <c r="L60" s="49"/>
      <c r="M60" s="49"/>
      <c r="N60" s="49"/>
      <c r="O60" s="49"/>
    </row>
    <row r="61" spans="2:15" ht="12.75">
      <c r="B61" s="155"/>
      <c r="C61" s="52"/>
      <c r="D61" s="93"/>
      <c r="E61" s="44"/>
      <c r="F61" s="76"/>
      <c r="G61" s="156"/>
      <c r="J61" s="49"/>
      <c r="K61" s="49"/>
      <c r="L61" s="49"/>
      <c r="M61" s="49"/>
      <c r="N61" s="49"/>
      <c r="O61" s="49"/>
    </row>
    <row r="62" spans="2:15" ht="13.5" thickBot="1">
      <c r="B62" s="169"/>
      <c r="C62" s="59"/>
      <c r="D62" s="60"/>
      <c r="E62" s="61"/>
      <c r="F62" s="81"/>
      <c r="G62" s="170"/>
      <c r="J62" s="49"/>
      <c r="K62" s="49"/>
      <c r="L62" s="49"/>
      <c r="M62" s="49"/>
      <c r="N62" s="49"/>
      <c r="O62" s="49"/>
    </row>
    <row r="63" spans="2:15" ht="13.5" thickBot="1">
      <c r="B63" s="346" t="s">
        <v>87</v>
      </c>
      <c r="C63" s="347" t="s">
        <v>279</v>
      </c>
      <c r="D63" s="348"/>
      <c r="E63" s="349"/>
      <c r="F63" s="350"/>
      <c r="G63" s="351"/>
      <c r="J63" s="49"/>
      <c r="K63" s="49"/>
      <c r="L63" s="49"/>
      <c r="M63" s="49"/>
      <c r="N63" s="49"/>
      <c r="O63" s="49"/>
    </row>
    <row r="64" spans="2:15" ht="12.75">
      <c r="B64" s="171"/>
      <c r="C64" s="63"/>
      <c r="D64" s="97"/>
      <c r="E64" s="64"/>
      <c r="F64" s="76"/>
      <c r="G64" s="172"/>
      <c r="J64" s="49"/>
      <c r="K64" s="49"/>
      <c r="L64" s="49"/>
      <c r="M64" s="49"/>
      <c r="N64" s="49"/>
      <c r="O64" s="49"/>
    </row>
    <row r="65" spans="2:15" ht="25.5">
      <c r="B65" s="157" t="s">
        <v>18</v>
      </c>
      <c r="C65" s="45" t="s">
        <v>978</v>
      </c>
      <c r="D65" s="56">
        <v>1262</v>
      </c>
      <c r="E65" s="47" t="s">
        <v>444</v>
      </c>
      <c r="F65" s="48"/>
      <c r="G65" s="158">
        <f>D65*F65</f>
        <v>0</v>
      </c>
      <c r="J65" s="49"/>
      <c r="K65" s="49"/>
      <c r="L65" s="49"/>
      <c r="M65" s="49"/>
      <c r="N65" s="49"/>
      <c r="O65" s="49"/>
    </row>
    <row r="66" spans="2:15" ht="12.75">
      <c r="B66" s="157"/>
      <c r="C66" s="45"/>
      <c r="D66" s="56"/>
      <c r="E66" s="47"/>
      <c r="F66" s="48"/>
      <c r="G66" s="158"/>
      <c r="J66" s="49"/>
      <c r="K66" s="49"/>
      <c r="L66" s="49"/>
      <c r="M66" s="49"/>
      <c r="N66" s="49"/>
      <c r="O66" s="49"/>
    </row>
    <row r="67" spans="2:15" ht="38.25">
      <c r="B67" s="157" t="s">
        <v>19</v>
      </c>
      <c r="C67" s="45" t="s">
        <v>281</v>
      </c>
      <c r="D67" s="56">
        <v>51.6</v>
      </c>
      <c r="E67" s="47" t="s">
        <v>271</v>
      </c>
      <c r="F67" s="48"/>
      <c r="G67" s="158">
        <f>D67*F67</f>
        <v>0</v>
      </c>
      <c r="J67" s="49"/>
      <c r="K67" s="49"/>
      <c r="L67" s="49"/>
      <c r="M67" s="49"/>
      <c r="N67" s="49"/>
      <c r="O67" s="49"/>
    </row>
    <row r="68" spans="2:15" ht="12.75">
      <c r="B68" s="157"/>
      <c r="C68" s="45"/>
      <c r="D68" s="56"/>
      <c r="E68" s="47"/>
      <c r="F68" s="48"/>
      <c r="G68" s="158"/>
      <c r="J68" s="49"/>
      <c r="K68" s="49"/>
      <c r="L68" s="49"/>
      <c r="M68" s="49"/>
      <c r="N68" s="49"/>
      <c r="O68" s="49"/>
    </row>
    <row r="69" spans="2:15" ht="38.25">
      <c r="B69" s="157" t="s">
        <v>20</v>
      </c>
      <c r="C69" s="45" t="s">
        <v>205</v>
      </c>
      <c r="D69" s="56">
        <v>88.4</v>
      </c>
      <c r="E69" s="47" t="s">
        <v>271</v>
      </c>
      <c r="F69" s="48"/>
      <c r="G69" s="158">
        <f>D69*F69</f>
        <v>0</v>
      </c>
      <c r="J69" s="49"/>
      <c r="K69" s="49"/>
      <c r="L69" s="49"/>
      <c r="M69" s="49"/>
      <c r="N69" s="49"/>
      <c r="O69" s="49"/>
    </row>
    <row r="70" spans="2:15" ht="12.75">
      <c r="B70" s="157"/>
      <c r="C70" s="45"/>
      <c r="D70" s="56"/>
      <c r="E70" s="47"/>
      <c r="F70" s="48"/>
      <c r="G70" s="158"/>
      <c r="J70" s="49"/>
      <c r="K70" s="49"/>
      <c r="L70" s="49"/>
      <c r="M70" s="49"/>
      <c r="N70" s="49"/>
      <c r="O70" s="49"/>
    </row>
    <row r="71" spans="2:15" ht="38.25">
      <c r="B71" s="157" t="s">
        <v>21</v>
      </c>
      <c r="C71" s="45" t="s">
        <v>206</v>
      </c>
      <c r="D71" s="56">
        <v>106</v>
      </c>
      <c r="E71" s="47" t="s">
        <v>444</v>
      </c>
      <c r="F71" s="48"/>
      <c r="G71" s="158">
        <f aca="true" t="shared" si="1" ref="G71:G87">D71*F71</f>
        <v>0</v>
      </c>
      <c r="J71" s="49"/>
      <c r="K71" s="49"/>
      <c r="L71" s="49"/>
      <c r="M71" s="49"/>
      <c r="N71" s="49"/>
      <c r="O71" s="49"/>
    </row>
    <row r="72" spans="2:15" ht="12.75">
      <c r="B72" s="157"/>
      <c r="C72" s="45"/>
      <c r="D72" s="56"/>
      <c r="E72" s="47"/>
      <c r="F72" s="48"/>
      <c r="G72" s="158"/>
      <c r="J72" s="49"/>
      <c r="K72" s="49"/>
      <c r="L72" s="49"/>
      <c r="M72" s="49"/>
      <c r="N72" s="49"/>
      <c r="O72" s="49"/>
    </row>
    <row r="73" spans="2:15" ht="27.75" customHeight="1">
      <c r="B73" s="157" t="s">
        <v>22</v>
      </c>
      <c r="C73" s="45" t="s">
        <v>208</v>
      </c>
      <c r="D73" s="56">
        <v>106</v>
      </c>
      <c r="E73" s="47" t="s">
        <v>444</v>
      </c>
      <c r="F73" s="48"/>
      <c r="G73" s="158">
        <f t="shared" si="1"/>
        <v>0</v>
      </c>
      <c r="J73" s="49"/>
      <c r="K73" s="49"/>
      <c r="L73" s="49"/>
      <c r="M73" s="49"/>
      <c r="N73" s="49"/>
      <c r="O73" s="49"/>
    </row>
    <row r="74" spans="2:15" ht="12.75">
      <c r="B74" s="157"/>
      <c r="C74" s="45"/>
      <c r="D74" s="56"/>
      <c r="E74" s="47"/>
      <c r="F74" s="48"/>
      <c r="G74" s="158"/>
      <c r="J74" s="49"/>
      <c r="K74" s="49"/>
      <c r="L74" s="49"/>
      <c r="M74" s="49"/>
      <c r="N74" s="49"/>
      <c r="O74" s="49"/>
    </row>
    <row r="75" spans="2:15" ht="39.75" customHeight="1">
      <c r="B75" s="157" t="s">
        <v>23</v>
      </c>
      <c r="C75" s="45" t="s">
        <v>207</v>
      </c>
      <c r="D75" s="56">
        <v>696.8</v>
      </c>
      <c r="E75" s="47" t="s">
        <v>444</v>
      </c>
      <c r="F75" s="48"/>
      <c r="G75" s="158">
        <f t="shared" si="1"/>
        <v>0</v>
      </c>
      <c r="J75" s="49"/>
      <c r="K75" s="49"/>
      <c r="L75" s="49"/>
      <c r="M75" s="49"/>
      <c r="N75" s="49"/>
      <c r="O75" s="49"/>
    </row>
    <row r="76" spans="2:15" ht="12.75">
      <c r="B76" s="157"/>
      <c r="C76" s="45"/>
      <c r="D76" s="56"/>
      <c r="E76" s="47"/>
      <c r="F76" s="48"/>
      <c r="G76" s="158"/>
      <c r="J76" s="49"/>
      <c r="K76" s="49"/>
      <c r="L76" s="49"/>
      <c r="M76" s="49"/>
      <c r="N76" s="49"/>
      <c r="O76" s="49"/>
    </row>
    <row r="77" spans="2:15" ht="38.25">
      <c r="B77" s="157" t="s">
        <v>24</v>
      </c>
      <c r="C77" s="45" t="s">
        <v>209</v>
      </c>
      <c r="D77" s="56">
        <v>136.3</v>
      </c>
      <c r="E77" s="47" t="s">
        <v>444</v>
      </c>
      <c r="F77" s="48"/>
      <c r="G77" s="158">
        <f t="shared" si="1"/>
        <v>0</v>
      </c>
      <c r="J77" s="49"/>
      <c r="K77" s="49"/>
      <c r="L77" s="49"/>
      <c r="M77" s="49"/>
      <c r="N77" s="49"/>
      <c r="O77" s="49"/>
    </row>
    <row r="78" spans="2:15" ht="12.75">
      <c r="B78" s="157"/>
      <c r="C78" s="45"/>
      <c r="D78" s="56"/>
      <c r="E78" s="47"/>
      <c r="F78" s="48"/>
      <c r="G78" s="158"/>
      <c r="J78" s="49"/>
      <c r="K78" s="49"/>
      <c r="L78" s="49"/>
      <c r="M78" s="49"/>
      <c r="N78" s="49"/>
      <c r="O78" s="49"/>
    </row>
    <row r="79" spans="2:15" ht="12.75">
      <c r="B79" s="157" t="s">
        <v>212</v>
      </c>
      <c r="C79" s="45" t="s">
        <v>617</v>
      </c>
      <c r="D79" s="56">
        <v>231.3</v>
      </c>
      <c r="E79" s="47" t="s">
        <v>440</v>
      </c>
      <c r="F79" s="48"/>
      <c r="G79" s="158">
        <f t="shared" si="1"/>
        <v>0</v>
      </c>
      <c r="J79" s="49"/>
      <c r="K79" s="49"/>
      <c r="L79" s="49"/>
      <c r="M79" s="49"/>
      <c r="N79" s="49"/>
      <c r="O79" s="49"/>
    </row>
    <row r="80" spans="2:15" ht="12.75">
      <c r="B80" s="157"/>
      <c r="C80" s="45"/>
      <c r="D80" s="56"/>
      <c r="E80" s="47"/>
      <c r="F80" s="48"/>
      <c r="G80" s="158"/>
      <c r="J80" s="49"/>
      <c r="K80" s="49"/>
      <c r="L80" s="49"/>
      <c r="M80" s="49"/>
      <c r="N80" s="49"/>
      <c r="O80" s="49"/>
    </row>
    <row r="81" spans="2:15" ht="12.75">
      <c r="B81" s="157" t="s">
        <v>213</v>
      </c>
      <c r="C81" s="45" t="s">
        <v>210</v>
      </c>
      <c r="D81" s="56">
        <v>30</v>
      </c>
      <c r="E81" s="47" t="s">
        <v>440</v>
      </c>
      <c r="F81" s="48"/>
      <c r="G81" s="158">
        <f t="shared" si="1"/>
        <v>0</v>
      </c>
      <c r="J81" s="49"/>
      <c r="K81" s="49"/>
      <c r="L81" s="49"/>
      <c r="M81" s="49"/>
      <c r="N81" s="49"/>
      <c r="O81" s="49"/>
    </row>
    <row r="82" spans="2:15" ht="12.75">
      <c r="B82" s="157"/>
      <c r="C82" s="45"/>
      <c r="D82" s="56"/>
      <c r="E82" s="47"/>
      <c r="F82" s="48"/>
      <c r="G82" s="158"/>
      <c r="J82" s="49"/>
      <c r="K82" s="49"/>
      <c r="L82" s="49"/>
      <c r="M82" s="49"/>
      <c r="N82" s="49"/>
      <c r="O82" s="49"/>
    </row>
    <row r="83" spans="2:15" ht="12.75">
      <c r="B83" s="157" t="s">
        <v>214</v>
      </c>
      <c r="C83" s="45" t="s">
        <v>957</v>
      </c>
      <c r="D83" s="56">
        <v>180.4</v>
      </c>
      <c r="E83" s="47" t="s">
        <v>440</v>
      </c>
      <c r="F83" s="48"/>
      <c r="G83" s="158">
        <f t="shared" si="1"/>
        <v>0</v>
      </c>
      <c r="J83" s="49"/>
      <c r="K83" s="49"/>
      <c r="L83" s="49"/>
      <c r="M83" s="49"/>
      <c r="N83" s="49"/>
      <c r="O83" s="49"/>
    </row>
    <row r="84" spans="2:15" ht="12.75">
      <c r="B84" s="157"/>
      <c r="C84" s="45"/>
      <c r="D84" s="56"/>
      <c r="E84" s="47"/>
      <c r="F84" s="48"/>
      <c r="G84" s="158"/>
      <c r="J84" s="49"/>
      <c r="K84" s="49"/>
      <c r="L84" s="49"/>
      <c r="M84" s="49"/>
      <c r="N84" s="49"/>
      <c r="O84" s="49"/>
    </row>
    <row r="85" spans="2:15" ht="25.5">
      <c r="B85" s="157" t="s">
        <v>215</v>
      </c>
      <c r="C85" s="45" t="s">
        <v>284</v>
      </c>
      <c r="D85" s="56">
        <v>45</v>
      </c>
      <c r="E85" s="47" t="s">
        <v>440</v>
      </c>
      <c r="F85" s="48"/>
      <c r="G85" s="158">
        <f t="shared" si="1"/>
        <v>0</v>
      </c>
      <c r="J85" s="49"/>
      <c r="K85" s="49"/>
      <c r="L85" s="49"/>
      <c r="M85" s="49"/>
      <c r="N85" s="49"/>
      <c r="O85" s="49"/>
    </row>
    <row r="86" spans="2:15" ht="12.75">
      <c r="B86" s="157"/>
      <c r="C86" s="45"/>
      <c r="D86" s="56"/>
      <c r="E86" s="47"/>
      <c r="F86" s="48"/>
      <c r="G86" s="158"/>
      <c r="J86" s="49"/>
      <c r="K86" s="49"/>
      <c r="L86" s="49"/>
      <c r="M86" s="49"/>
      <c r="N86" s="49"/>
      <c r="O86" s="49"/>
    </row>
    <row r="87" spans="2:15" ht="25.5">
      <c r="B87" s="157" t="s">
        <v>216</v>
      </c>
      <c r="C87" s="45" t="s">
        <v>211</v>
      </c>
      <c r="D87" s="56">
        <v>140.4</v>
      </c>
      <c r="E87" s="47" t="s">
        <v>440</v>
      </c>
      <c r="F87" s="48"/>
      <c r="G87" s="158">
        <f t="shared" si="1"/>
        <v>0</v>
      </c>
      <c r="J87" s="49"/>
      <c r="K87" s="49"/>
      <c r="L87" s="49"/>
      <c r="M87" s="49"/>
      <c r="N87" s="49"/>
      <c r="O87" s="49"/>
    </row>
    <row r="88" spans="2:7" ht="13.5" thickBot="1">
      <c r="B88" s="193"/>
      <c r="C88" s="187"/>
      <c r="D88" s="194"/>
      <c r="E88" s="352"/>
      <c r="F88" s="80"/>
      <c r="G88" s="195"/>
    </row>
    <row r="89" spans="2:7" ht="14.25" thickBot="1" thickTop="1">
      <c r="B89" s="167"/>
      <c r="C89" s="50" t="s">
        <v>298</v>
      </c>
      <c r="D89" s="96"/>
      <c r="E89" s="51"/>
      <c r="F89" s="79"/>
      <c r="G89" s="168">
        <f>SUM(G65:G88)</f>
        <v>0</v>
      </c>
    </row>
    <row r="90" spans="2:7" ht="12.75">
      <c r="B90" s="171"/>
      <c r="C90" s="63"/>
      <c r="D90" s="97"/>
      <c r="E90" s="64"/>
      <c r="F90" s="76"/>
      <c r="G90" s="172"/>
    </row>
    <row r="91" spans="2:7" ht="13.5" thickBot="1">
      <c r="B91" s="173"/>
      <c r="C91" s="65"/>
      <c r="D91" s="98"/>
      <c r="E91" s="66"/>
      <c r="F91" s="81"/>
      <c r="G91" s="170"/>
    </row>
    <row r="92" spans="2:7" ht="13.5" thickBot="1">
      <c r="B92" s="353" t="s">
        <v>88</v>
      </c>
      <c r="C92" s="354" t="s">
        <v>299</v>
      </c>
      <c r="D92" s="355"/>
      <c r="E92" s="356"/>
      <c r="F92" s="350"/>
      <c r="G92" s="357"/>
    </row>
    <row r="93" spans="2:7" ht="12.75">
      <c r="B93" s="264"/>
      <c r="C93" s="265"/>
      <c r="D93" s="266"/>
      <c r="E93" s="267"/>
      <c r="F93" s="243"/>
      <c r="G93" s="244"/>
    </row>
    <row r="94" spans="2:7" ht="25.5">
      <c r="B94" s="264" t="s">
        <v>25</v>
      </c>
      <c r="C94" s="45" t="s">
        <v>217</v>
      </c>
      <c r="D94" s="56">
        <v>20.6</v>
      </c>
      <c r="E94" s="47" t="s">
        <v>271</v>
      </c>
      <c r="F94" s="48"/>
      <c r="G94" s="158">
        <f>+D94*F94</f>
        <v>0</v>
      </c>
    </row>
    <row r="95" spans="2:7" ht="12.75">
      <c r="B95" s="264"/>
      <c r="C95" s="45"/>
      <c r="D95" s="56"/>
      <c r="E95" s="47"/>
      <c r="F95" s="48"/>
      <c r="G95" s="158"/>
    </row>
    <row r="96" spans="2:7" ht="25.5">
      <c r="B96" s="106" t="s">
        <v>26</v>
      </c>
      <c r="C96" s="45" t="s">
        <v>310</v>
      </c>
      <c r="D96" s="56">
        <v>278</v>
      </c>
      <c r="E96" s="47" t="s">
        <v>271</v>
      </c>
      <c r="F96" s="48"/>
      <c r="G96" s="158">
        <f>+D96*F96</f>
        <v>0</v>
      </c>
    </row>
    <row r="97" spans="2:7" ht="12.75">
      <c r="B97" s="264"/>
      <c r="C97" s="45"/>
      <c r="D97" s="56"/>
      <c r="E97" s="47"/>
      <c r="F97" s="48"/>
      <c r="G97" s="158"/>
    </row>
    <row r="98" spans="2:7" ht="38.25">
      <c r="B98" s="264" t="s">
        <v>27</v>
      </c>
      <c r="C98" s="45" t="s">
        <v>311</v>
      </c>
      <c r="D98" s="56">
        <v>8.5</v>
      </c>
      <c r="E98" s="47" t="s">
        <v>271</v>
      </c>
      <c r="F98" s="48"/>
      <c r="G98" s="158">
        <f>+D98*F98</f>
        <v>0</v>
      </c>
    </row>
    <row r="99" spans="2:7" ht="12.75">
      <c r="B99" s="264"/>
      <c r="C99" s="45"/>
      <c r="D99" s="56"/>
      <c r="E99" s="47"/>
      <c r="F99" s="48"/>
      <c r="G99" s="158"/>
    </row>
    <row r="100" spans="2:7" ht="25.5">
      <c r="B100" s="106" t="s">
        <v>28</v>
      </c>
      <c r="C100" s="45" t="s">
        <v>313</v>
      </c>
      <c r="D100" s="56">
        <v>84</v>
      </c>
      <c r="E100" s="47" t="s">
        <v>271</v>
      </c>
      <c r="F100" s="48"/>
      <c r="G100" s="158">
        <f aca="true" t="shared" si="2" ref="G100:G161">+D100*F100</f>
        <v>0</v>
      </c>
    </row>
    <row r="101" spans="2:7" ht="12.75">
      <c r="B101" s="264"/>
      <c r="C101" s="45"/>
      <c r="D101" s="56"/>
      <c r="E101" s="47"/>
      <c r="F101" s="48"/>
      <c r="G101" s="158"/>
    </row>
    <row r="102" spans="2:7" ht="25.5">
      <c r="B102" s="264" t="s">
        <v>29</v>
      </c>
      <c r="C102" s="45" t="s">
        <v>312</v>
      </c>
      <c r="D102" s="56">
        <v>109</v>
      </c>
      <c r="E102" s="47" t="s">
        <v>271</v>
      </c>
      <c r="F102" s="48"/>
      <c r="G102" s="158">
        <f t="shared" si="2"/>
        <v>0</v>
      </c>
    </row>
    <row r="103" spans="2:7" ht="12.75">
      <c r="B103" s="264"/>
      <c r="C103" s="45"/>
      <c r="D103" s="56"/>
      <c r="E103" s="47"/>
      <c r="F103" s="48"/>
      <c r="G103" s="158"/>
    </row>
    <row r="104" spans="2:7" ht="25.5">
      <c r="B104" s="106" t="s">
        <v>30</v>
      </c>
      <c r="C104" s="45" t="s">
        <v>219</v>
      </c>
      <c r="D104" s="56">
        <v>35</v>
      </c>
      <c r="E104" s="47" t="s">
        <v>271</v>
      </c>
      <c r="F104" s="48"/>
      <c r="G104" s="158">
        <f t="shared" si="2"/>
        <v>0</v>
      </c>
    </row>
    <row r="105" spans="2:7" ht="12.75">
      <c r="B105" s="264"/>
      <c r="C105" s="45"/>
      <c r="D105" s="56"/>
      <c r="E105" s="47"/>
      <c r="F105" s="48"/>
      <c r="G105" s="158"/>
    </row>
    <row r="106" spans="2:7" ht="25.5">
      <c r="B106" s="264" t="s">
        <v>31</v>
      </c>
      <c r="C106" s="45" t="s">
        <v>315</v>
      </c>
      <c r="D106" s="56">
        <v>189.6</v>
      </c>
      <c r="E106" s="47" t="s">
        <v>271</v>
      </c>
      <c r="F106" s="48"/>
      <c r="G106" s="158">
        <f t="shared" si="2"/>
        <v>0</v>
      </c>
    </row>
    <row r="107" spans="2:7" ht="12.75">
      <c r="B107" s="264"/>
      <c r="C107" s="45"/>
      <c r="D107" s="56"/>
      <c r="E107" s="47"/>
      <c r="F107" s="48"/>
      <c r="G107" s="158"/>
    </row>
    <row r="108" spans="2:7" ht="12.75">
      <c r="B108" s="106" t="s">
        <v>32</v>
      </c>
      <c r="C108" s="45" t="s">
        <v>330</v>
      </c>
      <c r="D108" s="56">
        <v>257</v>
      </c>
      <c r="E108" s="47" t="s">
        <v>444</v>
      </c>
      <c r="F108" s="48"/>
      <c r="G108" s="158">
        <f t="shared" si="2"/>
        <v>0</v>
      </c>
    </row>
    <row r="109" spans="2:7" ht="12.75">
      <c r="B109" s="264"/>
      <c r="C109" s="45"/>
      <c r="D109" s="56"/>
      <c r="E109" s="47"/>
      <c r="F109" s="48"/>
      <c r="G109" s="158"/>
    </row>
    <row r="110" spans="2:7" ht="38.25">
      <c r="B110" s="264" t="s">
        <v>33</v>
      </c>
      <c r="C110" s="45" t="s">
        <v>336</v>
      </c>
      <c r="D110" s="56">
        <v>41</v>
      </c>
      <c r="E110" s="47" t="s">
        <v>440</v>
      </c>
      <c r="F110" s="48"/>
      <c r="G110" s="158">
        <f t="shared" si="2"/>
        <v>0</v>
      </c>
    </row>
    <row r="111" spans="2:7" ht="12.75">
      <c r="B111" s="264"/>
      <c r="C111" s="45"/>
      <c r="D111" s="56"/>
      <c r="E111" s="47"/>
      <c r="F111" s="48"/>
      <c r="G111" s="158"/>
    </row>
    <row r="112" spans="2:7" ht="25.5">
      <c r="B112" s="106" t="s">
        <v>34</v>
      </c>
      <c r="C112" s="45" t="s">
        <v>220</v>
      </c>
      <c r="D112" s="56">
        <v>179</v>
      </c>
      <c r="E112" s="47" t="s">
        <v>440</v>
      </c>
      <c r="F112" s="48"/>
      <c r="G112" s="158">
        <f t="shared" si="2"/>
        <v>0</v>
      </c>
    </row>
    <row r="113" spans="2:7" ht="12.75">
      <c r="B113" s="264"/>
      <c r="C113" s="45"/>
      <c r="D113" s="56"/>
      <c r="E113" s="47"/>
      <c r="F113" s="48"/>
      <c r="G113" s="158"/>
    </row>
    <row r="114" spans="2:7" ht="25.5">
      <c r="B114" s="264" t="s">
        <v>35</v>
      </c>
      <c r="C114" s="45" t="s">
        <v>335</v>
      </c>
      <c r="D114" s="56">
        <v>162.4</v>
      </c>
      <c r="E114" s="47" t="s">
        <v>440</v>
      </c>
      <c r="F114" s="48"/>
      <c r="G114" s="158">
        <f t="shared" si="2"/>
        <v>0</v>
      </c>
    </row>
    <row r="115" spans="2:7" ht="12.75">
      <c r="B115" s="264"/>
      <c r="C115" s="45"/>
      <c r="D115" s="56"/>
      <c r="E115" s="47"/>
      <c r="F115" s="48"/>
      <c r="G115" s="158"/>
    </row>
    <row r="116" spans="2:7" ht="25.5">
      <c r="B116" s="106" t="s">
        <v>36</v>
      </c>
      <c r="C116" s="45" t="s">
        <v>221</v>
      </c>
      <c r="D116" s="56">
        <v>33</v>
      </c>
      <c r="E116" s="47" t="s">
        <v>440</v>
      </c>
      <c r="F116" s="48"/>
      <c r="G116" s="158">
        <f t="shared" si="2"/>
        <v>0</v>
      </c>
    </row>
    <row r="117" spans="2:7" ht="12.75">
      <c r="B117" s="264"/>
      <c r="C117" s="45"/>
      <c r="D117" s="56"/>
      <c r="E117" s="47"/>
      <c r="F117" s="48"/>
      <c r="G117" s="158"/>
    </row>
    <row r="118" spans="2:7" ht="25.5">
      <c r="B118" s="264" t="s">
        <v>37</v>
      </c>
      <c r="C118" s="45" t="s">
        <v>222</v>
      </c>
      <c r="D118" s="56">
        <v>31.2</v>
      </c>
      <c r="E118" s="47" t="s">
        <v>440</v>
      </c>
      <c r="F118" s="48"/>
      <c r="G118" s="158">
        <f t="shared" si="2"/>
        <v>0</v>
      </c>
    </row>
    <row r="119" spans="2:7" ht="12.75">
      <c r="B119" s="264"/>
      <c r="C119" s="45"/>
      <c r="D119" s="56"/>
      <c r="E119" s="47"/>
      <c r="F119" s="48"/>
      <c r="G119" s="158"/>
    </row>
    <row r="120" spans="2:7" ht="38.25">
      <c r="B120" s="106" t="s">
        <v>38</v>
      </c>
      <c r="C120" s="45" t="s">
        <v>345</v>
      </c>
      <c r="D120" s="56">
        <v>81.2</v>
      </c>
      <c r="E120" s="47" t="s">
        <v>440</v>
      </c>
      <c r="F120" s="48"/>
      <c r="G120" s="158">
        <f t="shared" si="2"/>
        <v>0</v>
      </c>
    </row>
    <row r="121" spans="2:7" ht="12.75">
      <c r="B121" s="264"/>
      <c r="C121" s="45"/>
      <c r="D121" s="56"/>
      <c r="E121" s="47"/>
      <c r="F121" s="48"/>
      <c r="G121" s="158"/>
    </row>
    <row r="122" spans="2:7" ht="25.5">
      <c r="B122" s="264" t="s">
        <v>39</v>
      </c>
      <c r="C122" s="45" t="s">
        <v>417</v>
      </c>
      <c r="D122" s="56">
        <v>25.9</v>
      </c>
      <c r="E122" s="47" t="s">
        <v>440</v>
      </c>
      <c r="F122" s="48"/>
      <c r="G122" s="158">
        <f t="shared" si="2"/>
        <v>0</v>
      </c>
    </row>
    <row r="123" spans="2:7" ht="12.75">
      <c r="B123" s="264"/>
      <c r="C123" s="45"/>
      <c r="D123" s="56"/>
      <c r="E123" s="47"/>
      <c r="F123" s="48"/>
      <c r="G123" s="158"/>
    </row>
    <row r="124" spans="2:7" ht="25.5">
      <c r="B124" s="106" t="s">
        <v>40</v>
      </c>
      <c r="C124" s="45" t="s">
        <v>223</v>
      </c>
      <c r="D124" s="56">
        <v>15.6</v>
      </c>
      <c r="E124" s="47" t="s">
        <v>440</v>
      </c>
      <c r="F124" s="48"/>
      <c r="G124" s="158">
        <f t="shared" si="2"/>
        <v>0</v>
      </c>
    </row>
    <row r="125" spans="2:7" ht="12.75">
      <c r="B125" s="264"/>
      <c r="C125" s="45"/>
      <c r="D125" s="56"/>
      <c r="E125" s="47"/>
      <c r="F125" s="48"/>
      <c r="G125" s="158"/>
    </row>
    <row r="126" spans="2:7" ht="12.75">
      <c r="B126" s="264" t="s">
        <v>41</v>
      </c>
      <c r="C126" s="45" t="s">
        <v>906</v>
      </c>
      <c r="D126" s="56">
        <v>3</v>
      </c>
      <c r="E126" s="47" t="s">
        <v>442</v>
      </c>
      <c r="F126" s="48"/>
      <c r="G126" s="158">
        <f t="shared" si="2"/>
        <v>0</v>
      </c>
    </row>
    <row r="127" spans="2:7" ht="12.75">
      <c r="B127" s="264"/>
      <c r="C127" s="45"/>
      <c r="D127" s="56"/>
      <c r="E127" s="47"/>
      <c r="F127" s="48"/>
      <c r="G127" s="158"/>
    </row>
    <row r="128" spans="2:7" ht="12.75">
      <c r="B128" s="106" t="s">
        <v>42</v>
      </c>
      <c r="C128" s="45" t="s">
        <v>7</v>
      </c>
      <c r="D128" s="56">
        <v>31</v>
      </c>
      <c r="E128" s="47" t="s">
        <v>440</v>
      </c>
      <c r="F128" s="48"/>
      <c r="G128" s="158">
        <f t="shared" si="2"/>
        <v>0</v>
      </c>
    </row>
    <row r="129" spans="2:7" ht="12.75">
      <c r="B129" s="264"/>
      <c r="C129" s="45"/>
      <c r="D129" s="56"/>
      <c r="E129" s="47"/>
      <c r="F129" s="48"/>
      <c r="G129" s="158"/>
    </row>
    <row r="130" spans="2:7" ht="12.75">
      <c r="B130" s="264" t="s">
        <v>43</v>
      </c>
      <c r="C130" s="45" t="s">
        <v>8</v>
      </c>
      <c r="D130" s="56">
        <v>31</v>
      </c>
      <c r="E130" s="47" t="s">
        <v>440</v>
      </c>
      <c r="F130" s="48"/>
      <c r="G130" s="158">
        <f t="shared" si="2"/>
        <v>0</v>
      </c>
    </row>
    <row r="131" spans="2:7" ht="12.75">
      <c r="B131" s="264"/>
      <c r="C131" s="45"/>
      <c r="D131" s="56"/>
      <c r="E131" s="47"/>
      <c r="F131" s="48"/>
      <c r="G131" s="158"/>
    </row>
    <row r="132" spans="2:7" ht="25.5">
      <c r="B132" s="106" t="s">
        <v>44</v>
      </c>
      <c r="C132" s="45" t="s">
        <v>9</v>
      </c>
      <c r="D132" s="56">
        <v>1</v>
      </c>
      <c r="E132" s="47" t="s">
        <v>442</v>
      </c>
      <c r="F132" s="48"/>
      <c r="G132" s="158">
        <f t="shared" si="2"/>
        <v>0</v>
      </c>
    </row>
    <row r="133" spans="2:7" ht="12.75">
      <c r="B133" s="264"/>
      <c r="C133" s="45"/>
      <c r="D133" s="56"/>
      <c r="E133" s="47"/>
      <c r="F133" s="48"/>
      <c r="G133" s="158"/>
    </row>
    <row r="134" spans="2:7" ht="12.75">
      <c r="B134" s="264" t="s">
        <v>45</v>
      </c>
      <c r="C134" s="45" t="s">
        <v>10</v>
      </c>
      <c r="D134" s="56">
        <v>1</v>
      </c>
      <c r="E134" s="47" t="s">
        <v>442</v>
      </c>
      <c r="F134" s="48"/>
      <c r="G134" s="158">
        <f t="shared" si="2"/>
        <v>0</v>
      </c>
    </row>
    <row r="135" spans="2:7" ht="12.75">
      <c r="B135" s="264"/>
      <c r="C135" s="45"/>
      <c r="D135" s="56"/>
      <c r="E135" s="47"/>
      <c r="F135" s="48"/>
      <c r="G135" s="158"/>
    </row>
    <row r="136" spans="2:7" ht="12.75">
      <c r="B136" s="106" t="s">
        <v>46</v>
      </c>
      <c r="C136" s="45" t="s">
        <v>224</v>
      </c>
      <c r="D136" s="56">
        <v>1</v>
      </c>
      <c r="E136" s="47" t="s">
        <v>442</v>
      </c>
      <c r="F136" s="48"/>
      <c r="G136" s="158">
        <f t="shared" si="2"/>
        <v>0</v>
      </c>
    </row>
    <row r="137" spans="2:7" ht="12.75">
      <c r="B137" s="264"/>
      <c r="C137" s="45"/>
      <c r="D137" s="56"/>
      <c r="E137" s="47"/>
      <c r="F137" s="48"/>
      <c r="G137" s="158"/>
    </row>
    <row r="138" spans="2:7" ht="51">
      <c r="B138" s="264" t="s">
        <v>47</v>
      </c>
      <c r="C138" s="45" t="s">
        <v>225</v>
      </c>
      <c r="D138" s="56">
        <v>13</v>
      </c>
      <c r="E138" s="47" t="s">
        <v>442</v>
      </c>
      <c r="F138" s="48"/>
      <c r="G138" s="158">
        <f t="shared" si="2"/>
        <v>0</v>
      </c>
    </row>
    <row r="139" spans="2:7" ht="12.75">
      <c r="B139" s="264"/>
      <c r="C139" s="45"/>
      <c r="D139" s="56"/>
      <c r="E139" s="47"/>
      <c r="F139" s="48"/>
      <c r="G139" s="158"/>
    </row>
    <row r="140" spans="2:7" ht="51">
      <c r="B140" s="106" t="s">
        <v>48</v>
      </c>
      <c r="C140" s="45" t="s">
        <v>226</v>
      </c>
      <c r="D140" s="56">
        <v>2</v>
      </c>
      <c r="E140" s="47" t="s">
        <v>442</v>
      </c>
      <c r="F140" s="48"/>
      <c r="G140" s="158">
        <f t="shared" si="2"/>
        <v>0</v>
      </c>
    </row>
    <row r="141" spans="2:7" ht="12.75">
      <c r="B141" s="264"/>
      <c r="C141" s="45"/>
      <c r="D141" s="56"/>
      <c r="E141" s="47"/>
      <c r="F141" s="48"/>
      <c r="G141" s="158"/>
    </row>
    <row r="142" spans="2:7" ht="51">
      <c r="B142" s="264" t="s">
        <v>49</v>
      </c>
      <c r="C142" s="45" t="s">
        <v>227</v>
      </c>
      <c r="D142" s="56">
        <v>1</v>
      </c>
      <c r="E142" s="47" t="s">
        <v>442</v>
      </c>
      <c r="F142" s="48"/>
      <c r="G142" s="158">
        <f t="shared" si="2"/>
        <v>0</v>
      </c>
    </row>
    <row r="143" spans="2:7" ht="12.75">
      <c r="B143" s="264"/>
      <c r="C143" s="45"/>
      <c r="D143" s="56"/>
      <c r="E143" s="47"/>
      <c r="F143" s="48"/>
      <c r="G143" s="158"/>
    </row>
    <row r="144" spans="2:7" ht="51">
      <c r="B144" s="106" t="s">
        <v>228</v>
      </c>
      <c r="C144" s="45" t="s">
        <v>229</v>
      </c>
      <c r="D144" s="56">
        <v>12</v>
      </c>
      <c r="E144" s="47" t="s">
        <v>442</v>
      </c>
      <c r="F144" s="48"/>
      <c r="G144" s="158">
        <f t="shared" si="2"/>
        <v>0</v>
      </c>
    </row>
    <row r="145" spans="2:7" ht="12.75">
      <c r="B145" s="264"/>
      <c r="C145" s="45"/>
      <c r="D145" s="56"/>
      <c r="E145" s="47"/>
      <c r="F145" s="48"/>
      <c r="G145" s="158"/>
    </row>
    <row r="146" spans="2:7" ht="76.5">
      <c r="B146" s="264" t="s">
        <v>246</v>
      </c>
      <c r="C146" s="45" t="s">
        <v>230</v>
      </c>
      <c r="D146" s="56">
        <v>6</v>
      </c>
      <c r="E146" s="47" t="s">
        <v>442</v>
      </c>
      <c r="F146" s="48"/>
      <c r="G146" s="158">
        <f t="shared" si="2"/>
        <v>0</v>
      </c>
    </row>
    <row r="147" spans="2:7" ht="12.75">
      <c r="B147" s="264"/>
      <c r="C147" s="45"/>
      <c r="D147" s="56"/>
      <c r="E147" s="47"/>
      <c r="F147" s="48"/>
      <c r="G147" s="158"/>
    </row>
    <row r="148" spans="2:7" ht="51">
      <c r="B148" s="106" t="s">
        <v>247</v>
      </c>
      <c r="C148" s="45" t="s">
        <v>231</v>
      </c>
      <c r="D148" s="56">
        <v>4</v>
      </c>
      <c r="E148" s="47" t="s">
        <v>442</v>
      </c>
      <c r="F148" s="48"/>
      <c r="G148" s="158">
        <f t="shared" si="2"/>
        <v>0</v>
      </c>
    </row>
    <row r="149" spans="2:7" ht="12.75">
      <c r="B149" s="264"/>
      <c r="C149" s="45"/>
      <c r="D149" s="56"/>
      <c r="E149" s="47"/>
      <c r="F149" s="48"/>
      <c r="G149" s="158"/>
    </row>
    <row r="150" spans="2:7" ht="76.5">
      <c r="B150" s="264" t="s">
        <v>248</v>
      </c>
      <c r="C150" s="45" t="s">
        <v>232</v>
      </c>
      <c r="D150" s="56"/>
      <c r="E150" s="47"/>
      <c r="F150" s="48"/>
      <c r="G150" s="158"/>
    </row>
    <row r="151" spans="2:7" ht="12.75">
      <c r="B151" s="264"/>
      <c r="C151" s="45" t="s">
        <v>233</v>
      </c>
      <c r="D151" s="56">
        <v>1</v>
      </c>
      <c r="E151" s="47" t="s">
        <v>442</v>
      </c>
      <c r="F151" s="48"/>
      <c r="G151" s="158">
        <f t="shared" si="2"/>
        <v>0</v>
      </c>
    </row>
    <row r="152" spans="2:7" ht="12.75">
      <c r="B152" s="264"/>
      <c r="C152" s="45" t="s">
        <v>425</v>
      </c>
      <c r="D152" s="56">
        <v>1</v>
      </c>
      <c r="E152" s="47" t="s">
        <v>442</v>
      </c>
      <c r="F152" s="48"/>
      <c r="G152" s="158">
        <f t="shared" si="2"/>
        <v>0</v>
      </c>
    </row>
    <row r="153" spans="2:7" ht="12.75">
      <c r="B153" s="264"/>
      <c r="C153" s="45" t="s">
        <v>234</v>
      </c>
      <c r="D153" s="56">
        <v>1</v>
      </c>
      <c r="E153" s="47" t="s">
        <v>442</v>
      </c>
      <c r="F153" s="48"/>
      <c r="G153" s="158">
        <f t="shared" si="2"/>
        <v>0</v>
      </c>
    </row>
    <row r="154" spans="2:7" ht="12.75">
      <c r="B154" s="371"/>
      <c r="C154" s="45"/>
      <c r="D154" s="56"/>
      <c r="E154" s="47"/>
      <c r="F154" s="48"/>
      <c r="G154" s="158"/>
    </row>
    <row r="155" spans="2:7" ht="12.75">
      <c r="B155" s="264" t="s">
        <v>249</v>
      </c>
      <c r="C155" s="45" t="s">
        <v>698</v>
      </c>
      <c r="D155" s="56">
        <v>286.4</v>
      </c>
      <c r="E155" s="47" t="s">
        <v>440</v>
      </c>
      <c r="F155" s="48"/>
      <c r="G155" s="158">
        <f t="shared" si="2"/>
        <v>0</v>
      </c>
    </row>
    <row r="156" spans="2:7" ht="12.75">
      <c r="B156" s="264"/>
      <c r="C156" s="45"/>
      <c r="D156" s="56"/>
      <c r="E156" s="47"/>
      <c r="F156" s="48"/>
      <c r="G156" s="158"/>
    </row>
    <row r="157" spans="2:7" ht="12.75">
      <c r="B157" s="106" t="s">
        <v>250</v>
      </c>
      <c r="C157" s="45" t="s">
        <v>699</v>
      </c>
      <c r="D157" s="56">
        <v>20</v>
      </c>
      <c r="E157" s="47" t="s">
        <v>442</v>
      </c>
      <c r="F157" s="48"/>
      <c r="G157" s="158">
        <f t="shared" si="2"/>
        <v>0</v>
      </c>
    </row>
    <row r="158" spans="2:7" ht="12.75">
      <c r="B158" s="371"/>
      <c r="C158" s="45"/>
      <c r="D158" s="56"/>
      <c r="E158" s="47"/>
      <c r="F158" s="48"/>
      <c r="G158" s="158"/>
    </row>
    <row r="159" spans="2:7" ht="12.75">
      <c r="B159" s="264" t="s">
        <v>251</v>
      </c>
      <c r="C159" s="45" t="s">
        <v>890</v>
      </c>
      <c r="D159" s="56">
        <v>286.4</v>
      </c>
      <c r="E159" s="47" t="s">
        <v>440</v>
      </c>
      <c r="F159" s="48"/>
      <c r="G159" s="158">
        <f t="shared" si="2"/>
        <v>0</v>
      </c>
    </row>
    <row r="160" spans="2:7" ht="12.75">
      <c r="B160" s="264"/>
      <c r="C160" s="45"/>
      <c r="D160" s="56"/>
      <c r="E160" s="47"/>
      <c r="F160" s="48"/>
      <c r="G160" s="158"/>
    </row>
    <row r="161" spans="2:7" ht="12.75">
      <c r="B161" s="106" t="s">
        <v>252</v>
      </c>
      <c r="C161" s="45" t="s">
        <v>700</v>
      </c>
      <c r="D161" s="56">
        <v>286.4</v>
      </c>
      <c r="E161" s="47" t="s">
        <v>440</v>
      </c>
      <c r="F161" s="48"/>
      <c r="G161" s="158">
        <f t="shared" si="2"/>
        <v>0</v>
      </c>
    </row>
    <row r="162" spans="2:7" ht="13.5" thickBot="1">
      <c r="B162" s="331"/>
      <c r="C162" s="67"/>
      <c r="D162" s="58"/>
      <c r="E162" s="68"/>
      <c r="F162" s="80"/>
      <c r="G162" s="332"/>
    </row>
    <row r="163" spans="2:7" ht="14.25" thickBot="1" thickTop="1">
      <c r="B163" s="167"/>
      <c r="C163" s="69" t="s">
        <v>728</v>
      </c>
      <c r="D163" s="95"/>
      <c r="E163" s="51"/>
      <c r="F163" s="79"/>
      <c r="G163" s="168">
        <f>SUM(G94:G162)</f>
        <v>0</v>
      </c>
    </row>
    <row r="164" spans="2:7" ht="12.75">
      <c r="B164" s="174"/>
      <c r="C164" s="70"/>
      <c r="D164" s="91"/>
      <c r="E164" s="71"/>
      <c r="F164" s="374"/>
      <c r="G164" s="175"/>
    </row>
    <row r="165" spans="2:7" ht="12.75">
      <c r="B165" s="176"/>
      <c r="C165" s="45"/>
      <c r="D165" s="56"/>
      <c r="E165" s="47"/>
      <c r="F165" s="404"/>
      <c r="G165" s="158"/>
    </row>
    <row r="166" spans="2:7" ht="13.5" thickBot="1">
      <c r="B166" s="300" t="s">
        <v>89</v>
      </c>
      <c r="C166" s="312" t="s">
        <v>536</v>
      </c>
      <c r="D166" s="313"/>
      <c r="E166" s="314"/>
      <c r="F166" s="405"/>
      <c r="G166" s="315"/>
    </row>
    <row r="167" spans="2:7" ht="12.75">
      <c r="B167" s="272"/>
      <c r="C167" s="273"/>
      <c r="D167" s="274"/>
      <c r="E167" s="273"/>
      <c r="F167" s="243"/>
      <c r="G167" s="275"/>
    </row>
    <row r="168" spans="2:7" ht="12.75">
      <c r="B168" s="145" t="s">
        <v>50</v>
      </c>
      <c r="C168" s="40" t="s">
        <v>919</v>
      </c>
      <c r="D168" s="56">
        <v>3</v>
      </c>
      <c r="E168" s="183" t="s">
        <v>606</v>
      </c>
      <c r="F168" s="178"/>
      <c r="G168" s="158">
        <f>+D168*F168</f>
        <v>0</v>
      </c>
    </row>
    <row r="169" spans="2:7" ht="12.75">
      <c r="B169" s="334"/>
      <c r="C169" s="40"/>
      <c r="D169" s="56"/>
      <c r="E169" s="183"/>
      <c r="F169" s="178"/>
      <c r="G169" s="158"/>
    </row>
    <row r="170" spans="2:7" ht="25.5" customHeight="1">
      <c r="B170" s="176" t="s">
        <v>51</v>
      </c>
      <c r="C170" s="74" t="s">
        <v>135</v>
      </c>
      <c r="D170" s="56">
        <v>2</v>
      </c>
      <c r="E170" s="183" t="s">
        <v>606</v>
      </c>
      <c r="F170" s="178"/>
      <c r="G170" s="158">
        <f>+D170*F170</f>
        <v>0</v>
      </c>
    </row>
    <row r="171" spans="2:7" ht="13.5" thickBot="1">
      <c r="B171" s="278"/>
      <c r="C171" s="279"/>
      <c r="D171" s="280"/>
      <c r="E171" s="281"/>
      <c r="F171" s="406"/>
      <c r="G171" s="282"/>
    </row>
    <row r="172" spans="2:7" ht="14.25" thickBot="1" thickTop="1">
      <c r="B172" s="227"/>
      <c r="C172" s="239" t="s">
        <v>607</v>
      </c>
      <c r="D172" s="228"/>
      <c r="E172" s="229"/>
      <c r="F172" s="407"/>
      <c r="G172" s="230">
        <f>SUM(G168:G171)</f>
        <v>0</v>
      </c>
    </row>
    <row r="173" ht="12.75">
      <c r="D173" s="125"/>
    </row>
    <row r="174" ht="12.75">
      <c r="D174" s="125"/>
    </row>
    <row r="175" ht="12.75">
      <c r="D175" s="125"/>
    </row>
    <row r="176" ht="12.75">
      <c r="D176" s="125"/>
    </row>
    <row r="177" ht="12.75">
      <c r="D177" s="125"/>
    </row>
    <row r="178" ht="12.75">
      <c r="D178" s="125"/>
    </row>
    <row r="179" ht="12.75">
      <c r="D179" s="125"/>
    </row>
    <row r="180" ht="12.75">
      <c r="D180" s="125"/>
    </row>
    <row r="181" ht="12.75">
      <c r="D181" s="125"/>
    </row>
    <row r="182" ht="12.75">
      <c r="D182" s="125"/>
    </row>
    <row r="183" ht="12.75">
      <c r="D183" s="125"/>
    </row>
    <row r="184" ht="12.75">
      <c r="D184" s="125"/>
    </row>
    <row r="185" ht="12.75">
      <c r="D185" s="125"/>
    </row>
    <row r="186" ht="12.75">
      <c r="D186" s="125"/>
    </row>
    <row r="187" ht="12.75">
      <c r="D187" s="125"/>
    </row>
    <row r="188" ht="12.75">
      <c r="D188" s="125"/>
    </row>
    <row r="189" ht="12.75">
      <c r="D189" s="125"/>
    </row>
    <row r="190" ht="12.75">
      <c r="D190" s="125"/>
    </row>
    <row r="191" ht="12.75">
      <c r="D191" s="125"/>
    </row>
    <row r="192" ht="12.75">
      <c r="D192" s="125"/>
    </row>
    <row r="193" ht="12.75">
      <c r="D193" s="125"/>
    </row>
    <row r="194" ht="12.75">
      <c r="D194" s="125"/>
    </row>
    <row r="195" ht="12.75">
      <c r="D195" s="125"/>
    </row>
    <row r="196" ht="12.75">
      <c r="D196" s="125"/>
    </row>
    <row r="197" ht="12.75">
      <c r="D197" s="125"/>
    </row>
    <row r="198" ht="12.75">
      <c r="D198" s="125"/>
    </row>
  </sheetData>
  <sheetProtection password="CA93" sheet="1" scenarios="1" selectLockedCells="1"/>
  <printOptions/>
  <pageMargins left="0.5905511811023623" right="0.75" top="0.984251968503937" bottom="0.984251968503937" header="0.4330708661417323" footer="0.4330708661417323"/>
  <pageSetup horizontalDpi="300" verticalDpi="300" orientation="portrait" paperSize="9" scale="90" r:id="rId1"/>
</worksheet>
</file>

<file path=xl/worksheets/sheet6.xml><?xml version="1.0" encoding="utf-8"?>
<worksheet xmlns="http://schemas.openxmlformats.org/spreadsheetml/2006/main" xmlns:r="http://schemas.openxmlformats.org/officeDocument/2006/relationships">
  <sheetPr>
    <tabColor indexed="43"/>
  </sheetPr>
  <dimension ref="B1:O191"/>
  <sheetViews>
    <sheetView view="pageBreakPreview" zoomScaleSheetLayoutView="100" workbookViewId="0" topLeftCell="A1">
      <selection activeCell="F24" sqref="F24"/>
    </sheetView>
  </sheetViews>
  <sheetFormatPr defaultColWidth="8.796875" defaultRowHeight="15"/>
  <cols>
    <col min="1" max="1" width="7.19921875" style="2" customWidth="1"/>
    <col min="2" max="2" width="7" style="107" customWidth="1"/>
    <col min="3" max="3" width="45.59765625" style="2" customWidth="1"/>
    <col min="4" max="4" width="8.69921875" style="3" customWidth="1"/>
    <col min="5" max="5" width="8.8984375" style="2" customWidth="1"/>
    <col min="6" max="6" width="9.69921875" style="408" customWidth="1"/>
    <col min="7" max="7" width="11.19921875" style="75" customWidth="1"/>
    <col min="8" max="16384" width="9" style="2" customWidth="1"/>
  </cols>
  <sheetData>
    <row r="1" spans="2:7" ht="12.75">
      <c r="B1" s="316"/>
      <c r="C1" s="132"/>
      <c r="D1" s="317"/>
      <c r="E1" s="318"/>
      <c r="F1" s="389"/>
      <c r="G1" s="134"/>
    </row>
    <row r="2" spans="2:7" ht="12.75">
      <c r="B2" s="319"/>
      <c r="C2" s="10" t="s">
        <v>759</v>
      </c>
      <c r="D2" s="11"/>
      <c r="E2" s="12"/>
      <c r="F2" s="390"/>
      <c r="G2" s="320"/>
    </row>
    <row r="3" spans="2:7" ht="12.75">
      <c r="B3" s="321" t="s">
        <v>758</v>
      </c>
      <c r="C3" s="130" t="s">
        <v>960</v>
      </c>
      <c r="D3" s="11"/>
      <c r="E3" s="12"/>
      <c r="F3" s="390"/>
      <c r="G3" s="320"/>
    </row>
    <row r="4" spans="2:7" ht="13.5" thickBot="1">
      <c r="B4" s="322"/>
      <c r="C4" s="140"/>
      <c r="D4" s="323"/>
      <c r="E4" s="128"/>
      <c r="F4" s="391"/>
      <c r="G4" s="142"/>
    </row>
    <row r="5" spans="2:7" ht="12.75">
      <c r="B5" s="324"/>
      <c r="C5" s="17" t="s">
        <v>527</v>
      </c>
      <c r="D5" s="18"/>
      <c r="E5" s="29"/>
      <c r="F5" s="392"/>
      <c r="G5" s="152" t="s">
        <v>930</v>
      </c>
    </row>
    <row r="6" spans="2:7" ht="12.75">
      <c r="B6" s="145" t="s">
        <v>78</v>
      </c>
      <c r="C6" s="20" t="s">
        <v>737</v>
      </c>
      <c r="D6" s="21"/>
      <c r="E6" s="30"/>
      <c r="F6" s="393"/>
      <c r="G6" s="146">
        <f>+G37</f>
        <v>0</v>
      </c>
    </row>
    <row r="7" spans="2:7" ht="12.75">
      <c r="B7" s="145" t="s">
        <v>79</v>
      </c>
      <c r="C7" s="20" t="s">
        <v>436</v>
      </c>
      <c r="D7" s="21"/>
      <c r="E7" s="30"/>
      <c r="F7" s="393"/>
      <c r="G7" s="146">
        <f>+G54</f>
        <v>0</v>
      </c>
    </row>
    <row r="8" spans="2:7" ht="12.75">
      <c r="B8" s="145" t="s">
        <v>80</v>
      </c>
      <c r="C8" s="20" t="s">
        <v>435</v>
      </c>
      <c r="D8" s="21"/>
      <c r="E8" s="30"/>
      <c r="F8" s="393"/>
      <c r="G8" s="146">
        <f>+G81</f>
        <v>0</v>
      </c>
    </row>
    <row r="9" spans="2:7" ht="12.75">
      <c r="B9" s="145" t="s">
        <v>81</v>
      </c>
      <c r="C9" s="20" t="s">
        <v>434</v>
      </c>
      <c r="D9" s="21"/>
      <c r="E9" s="30"/>
      <c r="F9" s="393"/>
      <c r="G9" s="146">
        <f>+G156</f>
        <v>0</v>
      </c>
    </row>
    <row r="10" spans="2:7" ht="12.75">
      <c r="B10" s="145" t="s">
        <v>82</v>
      </c>
      <c r="C10" s="20" t="s">
        <v>536</v>
      </c>
      <c r="D10" s="23"/>
      <c r="E10" s="30"/>
      <c r="F10" s="393"/>
      <c r="G10" s="146">
        <f>G165</f>
        <v>0</v>
      </c>
    </row>
    <row r="11" spans="2:7" ht="13.5" thickBot="1">
      <c r="B11" s="165"/>
      <c r="C11" s="24"/>
      <c r="D11" s="25"/>
      <c r="E11" s="31"/>
      <c r="F11" s="394"/>
      <c r="G11" s="149"/>
    </row>
    <row r="12" spans="2:7" ht="14.25" thickBot="1" thickTop="1">
      <c r="B12" s="325"/>
      <c r="C12" s="27" t="s">
        <v>531</v>
      </c>
      <c r="D12" s="32">
        <v>0.2</v>
      </c>
      <c r="E12" s="33"/>
      <c r="F12" s="395"/>
      <c r="G12" s="151">
        <f>SUM(G6:G11)</f>
        <v>0</v>
      </c>
    </row>
    <row r="13" spans="2:7" ht="12.75">
      <c r="B13" s="322"/>
      <c r="C13" s="140"/>
      <c r="D13" s="323"/>
      <c r="E13" s="128"/>
      <c r="F13" s="391"/>
      <c r="G13" s="142"/>
    </row>
    <row r="14" spans="2:7" ht="12.75">
      <c r="B14" s="322"/>
      <c r="C14" s="140" t="s">
        <v>929</v>
      </c>
      <c r="D14" s="323"/>
      <c r="E14" s="128"/>
      <c r="F14" s="391"/>
      <c r="G14" s="142"/>
    </row>
    <row r="15" spans="2:7" ht="12.75">
      <c r="B15" s="322"/>
      <c r="C15" s="140"/>
      <c r="D15" s="323"/>
      <c r="E15" s="128"/>
      <c r="F15" s="391"/>
      <c r="G15" s="142"/>
    </row>
    <row r="16" spans="2:7" ht="62.25" customHeight="1">
      <c r="B16" s="322"/>
      <c r="C16" s="197" t="s">
        <v>778</v>
      </c>
      <c r="D16" s="323"/>
      <c r="E16" s="128"/>
      <c r="F16" s="391"/>
      <c r="G16" s="142"/>
    </row>
    <row r="17" spans="2:7" ht="13.5" thickBot="1">
      <c r="B17" s="322"/>
      <c r="C17" s="140"/>
      <c r="D17" s="323"/>
      <c r="E17" s="128"/>
      <c r="F17" s="391"/>
      <c r="G17" s="142"/>
    </row>
    <row r="18" spans="2:7" s="37" customFormat="1" ht="12.75">
      <c r="B18" s="326" t="s">
        <v>537</v>
      </c>
      <c r="C18" s="34" t="s">
        <v>538</v>
      </c>
      <c r="D18" s="35" t="s">
        <v>539</v>
      </c>
      <c r="E18" s="36" t="s">
        <v>540</v>
      </c>
      <c r="F18" s="396" t="s">
        <v>541</v>
      </c>
      <c r="G18" s="152" t="s">
        <v>930</v>
      </c>
    </row>
    <row r="19" spans="2:7" s="39" customFormat="1" ht="12.75">
      <c r="B19" s="327"/>
      <c r="C19" s="38" t="s">
        <v>960</v>
      </c>
      <c r="D19" s="92"/>
      <c r="E19" s="38"/>
      <c r="F19" s="397"/>
      <c r="G19" s="153"/>
    </row>
    <row r="20" spans="2:7" ht="12.75">
      <c r="B20" s="328"/>
      <c r="C20" s="40"/>
      <c r="D20" s="41"/>
      <c r="E20" s="42"/>
      <c r="F20" s="73"/>
      <c r="G20" s="154"/>
    </row>
    <row r="21" spans="2:7" ht="12.75">
      <c r="B21" s="341" t="s">
        <v>78</v>
      </c>
      <c r="C21" s="342" t="s">
        <v>11</v>
      </c>
      <c r="D21" s="343"/>
      <c r="E21" s="344"/>
      <c r="F21" s="398"/>
      <c r="G21" s="345"/>
    </row>
    <row r="22" spans="2:7" ht="12.75">
      <c r="B22" s="155"/>
      <c r="C22" s="43"/>
      <c r="D22" s="93"/>
      <c r="E22" s="44"/>
      <c r="F22" s="399"/>
      <c r="G22" s="156"/>
    </row>
    <row r="23" spans="2:7" ht="12.75">
      <c r="B23" s="157" t="s">
        <v>52</v>
      </c>
      <c r="C23" s="45" t="s">
        <v>439</v>
      </c>
      <c r="D23" s="56">
        <v>316.3</v>
      </c>
      <c r="E23" s="47" t="s">
        <v>440</v>
      </c>
      <c r="F23" s="48"/>
      <c r="G23" s="158">
        <f>+D23*F23</f>
        <v>0</v>
      </c>
    </row>
    <row r="24" spans="2:7" ht="12.75">
      <c r="B24" s="157"/>
      <c r="C24" s="45"/>
      <c r="D24" s="56"/>
      <c r="E24" s="47"/>
      <c r="F24" s="48"/>
      <c r="G24" s="158"/>
    </row>
    <row r="25" spans="2:7" ht="12.75">
      <c r="B25" s="157" t="s">
        <v>53</v>
      </c>
      <c r="C25" s="45" t="s">
        <v>441</v>
      </c>
      <c r="D25" s="56">
        <v>17</v>
      </c>
      <c r="E25" s="47" t="s">
        <v>442</v>
      </c>
      <c r="F25" s="48"/>
      <c r="G25" s="158">
        <f aca="true" t="shared" si="0" ref="G25:G35">+D25*F25</f>
        <v>0</v>
      </c>
    </row>
    <row r="26" spans="2:7" ht="12.75">
      <c r="B26" s="157"/>
      <c r="C26" s="45"/>
      <c r="D26" s="56"/>
      <c r="E26" s="47"/>
      <c r="F26" s="48"/>
      <c r="G26" s="158"/>
    </row>
    <row r="27" spans="2:7" ht="12.75">
      <c r="B27" s="157" t="s">
        <v>54</v>
      </c>
      <c r="C27" s="45" t="s">
        <v>443</v>
      </c>
      <c r="D27" s="56">
        <v>29.3</v>
      </c>
      <c r="E27" s="47" t="s">
        <v>440</v>
      </c>
      <c r="F27" s="48"/>
      <c r="G27" s="158">
        <f t="shared" si="0"/>
        <v>0</v>
      </c>
    </row>
    <row r="28" spans="2:7" ht="12.75">
      <c r="B28" s="157"/>
      <c r="C28" s="45"/>
      <c r="D28" s="56"/>
      <c r="E28" s="47"/>
      <c r="F28" s="48"/>
      <c r="G28" s="158"/>
    </row>
    <row r="29" spans="2:7" ht="25.5">
      <c r="B29" s="157" t="s">
        <v>55</v>
      </c>
      <c r="C29" s="45" t="s">
        <v>936</v>
      </c>
      <c r="D29" s="56">
        <v>1470</v>
      </c>
      <c r="E29" s="47" t="s">
        <v>444</v>
      </c>
      <c r="F29" s="48"/>
      <c r="G29" s="158">
        <f t="shared" si="0"/>
        <v>0</v>
      </c>
    </row>
    <row r="30" spans="2:7" ht="12.75">
      <c r="B30" s="157"/>
      <c r="C30" s="45"/>
      <c r="D30" s="56"/>
      <c r="E30" s="47"/>
      <c r="F30" s="48"/>
      <c r="G30" s="158"/>
    </row>
    <row r="31" spans="2:7" ht="25.5">
      <c r="B31" s="157" t="s">
        <v>56</v>
      </c>
      <c r="C31" s="45" t="s">
        <v>12</v>
      </c>
      <c r="D31" s="56">
        <v>5</v>
      </c>
      <c r="E31" s="47" t="s">
        <v>444</v>
      </c>
      <c r="F31" s="48"/>
      <c r="G31" s="158">
        <f t="shared" si="0"/>
        <v>0</v>
      </c>
    </row>
    <row r="32" spans="2:7" ht="12.75">
      <c r="B32" s="157"/>
      <c r="C32" s="45"/>
      <c r="D32" s="56"/>
      <c r="E32" s="47"/>
      <c r="F32" s="48"/>
      <c r="G32" s="158"/>
    </row>
    <row r="33" spans="2:7" ht="38.25">
      <c r="B33" s="157" t="s">
        <v>57</v>
      </c>
      <c r="C33" s="45" t="s">
        <v>445</v>
      </c>
      <c r="D33" s="56">
        <v>2</v>
      </c>
      <c r="E33" s="47" t="s">
        <v>442</v>
      </c>
      <c r="F33" s="48"/>
      <c r="G33" s="158">
        <f t="shared" si="0"/>
        <v>0</v>
      </c>
    </row>
    <row r="34" spans="2:7" ht="12.75">
      <c r="B34" s="157"/>
      <c r="C34" s="45"/>
      <c r="D34" s="56"/>
      <c r="E34" s="47"/>
      <c r="F34" s="48"/>
      <c r="G34" s="158"/>
    </row>
    <row r="35" spans="2:7" ht="25.5">
      <c r="B35" s="157" t="s">
        <v>58</v>
      </c>
      <c r="C35" s="45" t="s">
        <v>256</v>
      </c>
      <c r="D35" s="56">
        <v>72.8</v>
      </c>
      <c r="E35" s="47" t="s">
        <v>440</v>
      </c>
      <c r="F35" s="48"/>
      <c r="G35" s="158">
        <f t="shared" si="0"/>
        <v>0</v>
      </c>
    </row>
    <row r="36" spans="2:7" ht="13.5" thickBot="1">
      <c r="B36" s="157"/>
      <c r="C36" s="45"/>
      <c r="D36" s="46"/>
      <c r="E36" s="47"/>
      <c r="F36" s="48"/>
      <c r="G36" s="158"/>
    </row>
    <row r="37" spans="2:7" ht="14.25" thickBot="1" thickTop="1">
      <c r="B37" s="159"/>
      <c r="C37" s="77" t="s">
        <v>297</v>
      </c>
      <c r="D37" s="94"/>
      <c r="E37" s="78"/>
      <c r="F37" s="400"/>
      <c r="G37" s="160">
        <f>SUM(G23:G36)</f>
        <v>0</v>
      </c>
    </row>
    <row r="38" spans="2:7" ht="12.75">
      <c r="B38" s="155"/>
      <c r="C38" s="52"/>
      <c r="D38" s="93"/>
      <c r="E38" s="53"/>
      <c r="F38" s="401"/>
      <c r="G38" s="156"/>
    </row>
    <row r="39" spans="2:7" ht="13.5" thickBot="1">
      <c r="B39" s="161"/>
      <c r="C39" s="54"/>
      <c r="D39" s="91"/>
      <c r="E39" s="55"/>
      <c r="F39" s="402"/>
      <c r="G39" s="162"/>
    </row>
    <row r="40" spans="2:7" ht="13.5" thickBot="1">
      <c r="B40" s="335" t="s">
        <v>79</v>
      </c>
      <c r="C40" s="336" t="s">
        <v>533</v>
      </c>
      <c r="D40" s="337"/>
      <c r="E40" s="338"/>
      <c r="F40" s="339"/>
      <c r="G40" s="340"/>
    </row>
    <row r="41" spans="2:7" ht="12.75">
      <c r="B41" s="155"/>
      <c r="C41" s="52"/>
      <c r="D41" s="93"/>
      <c r="E41" s="53"/>
      <c r="F41" s="76"/>
      <c r="G41" s="329"/>
    </row>
    <row r="42" spans="2:7" ht="38.25">
      <c r="B42" s="157" t="s">
        <v>59</v>
      </c>
      <c r="C42" s="45" t="s">
        <v>962</v>
      </c>
      <c r="D42" s="56">
        <v>317.3</v>
      </c>
      <c r="E42" s="47" t="s">
        <v>444</v>
      </c>
      <c r="F42" s="48"/>
      <c r="G42" s="163">
        <f>D42*F42</f>
        <v>0</v>
      </c>
    </row>
    <row r="43" spans="2:7" ht="12.75">
      <c r="B43" s="157"/>
      <c r="C43" s="45"/>
      <c r="D43" s="56"/>
      <c r="E43" s="47"/>
      <c r="F43" s="48"/>
      <c r="G43" s="163"/>
    </row>
    <row r="44" spans="2:7" ht="51">
      <c r="B44" s="157" t="s">
        <v>60</v>
      </c>
      <c r="C44" s="45" t="s">
        <v>270</v>
      </c>
      <c r="D44" s="56">
        <v>30</v>
      </c>
      <c r="E44" s="47" t="s">
        <v>271</v>
      </c>
      <c r="F44" s="48"/>
      <c r="G44" s="163">
        <f aca="true" t="shared" si="1" ref="G44:G52">D44*F44</f>
        <v>0</v>
      </c>
    </row>
    <row r="45" spans="2:7" ht="12.75">
      <c r="B45" s="157"/>
      <c r="C45" s="45"/>
      <c r="D45" s="56"/>
      <c r="E45" s="47"/>
      <c r="F45" s="48"/>
      <c r="G45" s="163"/>
    </row>
    <row r="46" spans="2:7" ht="38.25">
      <c r="B46" s="157" t="s">
        <v>61</v>
      </c>
      <c r="C46" s="45" t="s">
        <v>272</v>
      </c>
      <c r="D46" s="56">
        <v>122.6</v>
      </c>
      <c r="E46" s="47" t="s">
        <v>271</v>
      </c>
      <c r="F46" s="48"/>
      <c r="G46" s="163">
        <f t="shared" si="1"/>
        <v>0</v>
      </c>
    </row>
    <row r="47" spans="2:7" ht="12.75">
      <c r="B47" s="157"/>
      <c r="C47" s="45"/>
      <c r="D47" s="56"/>
      <c r="E47" s="47"/>
      <c r="F47" s="48"/>
      <c r="G47" s="163"/>
    </row>
    <row r="48" spans="2:7" ht="12.75">
      <c r="B48" s="157" t="s">
        <v>62</v>
      </c>
      <c r="C48" s="45" t="s">
        <v>964</v>
      </c>
      <c r="D48" s="56">
        <v>1595.2</v>
      </c>
      <c r="E48" s="47" t="s">
        <v>444</v>
      </c>
      <c r="F48" s="48"/>
      <c r="G48" s="163">
        <f t="shared" si="1"/>
        <v>0</v>
      </c>
    </row>
    <row r="49" spans="2:7" ht="12.75">
      <c r="B49" s="157"/>
      <c r="C49" s="45"/>
      <c r="D49" s="56"/>
      <c r="E49" s="47"/>
      <c r="F49" s="48"/>
      <c r="G49" s="163"/>
    </row>
    <row r="50" spans="2:7" ht="25.5">
      <c r="B50" s="157" t="s">
        <v>63</v>
      </c>
      <c r="C50" s="45" t="s">
        <v>615</v>
      </c>
      <c r="D50" s="56">
        <v>234</v>
      </c>
      <c r="E50" s="47" t="s">
        <v>444</v>
      </c>
      <c r="F50" s="48"/>
      <c r="G50" s="163">
        <f t="shared" si="1"/>
        <v>0</v>
      </c>
    </row>
    <row r="51" spans="2:7" ht="12.75">
      <c r="B51" s="157"/>
      <c r="C51" s="45"/>
      <c r="D51" s="56"/>
      <c r="E51" s="47"/>
      <c r="F51" s="48"/>
      <c r="G51" s="163"/>
    </row>
    <row r="52" spans="2:7" ht="25.5">
      <c r="B52" s="157" t="s">
        <v>965</v>
      </c>
      <c r="C52" s="45" t="s">
        <v>273</v>
      </c>
      <c r="D52" s="56">
        <v>15</v>
      </c>
      <c r="E52" s="47" t="s">
        <v>271</v>
      </c>
      <c r="F52" s="48"/>
      <c r="G52" s="163">
        <f t="shared" si="1"/>
        <v>0</v>
      </c>
    </row>
    <row r="53" spans="2:15" ht="13.5" thickBot="1">
      <c r="B53" s="165"/>
      <c r="C53" s="57"/>
      <c r="D53" s="58"/>
      <c r="E53" s="31"/>
      <c r="F53" s="403"/>
      <c r="G53" s="166"/>
      <c r="J53" s="49"/>
      <c r="K53" s="49"/>
      <c r="L53" s="49"/>
      <c r="M53" s="49"/>
      <c r="N53" s="49"/>
      <c r="O53" s="49"/>
    </row>
    <row r="54" spans="2:15" ht="14.25" thickBot="1" thickTop="1">
      <c r="B54" s="167"/>
      <c r="C54" s="50" t="s">
        <v>600</v>
      </c>
      <c r="D54" s="95"/>
      <c r="E54" s="51"/>
      <c r="F54" s="79"/>
      <c r="G54" s="168">
        <f>SUM(G42:G53)</f>
        <v>0</v>
      </c>
      <c r="J54" s="49"/>
      <c r="K54" s="49"/>
      <c r="L54" s="49"/>
      <c r="M54" s="49"/>
      <c r="N54" s="49"/>
      <c r="O54" s="49"/>
    </row>
    <row r="55" spans="2:15" ht="12.75">
      <c r="B55" s="155"/>
      <c r="C55" s="52"/>
      <c r="D55" s="93"/>
      <c r="E55" s="44"/>
      <c r="F55" s="76"/>
      <c r="G55" s="156"/>
      <c r="J55" s="49"/>
      <c r="K55" s="49"/>
      <c r="L55" s="49"/>
      <c r="M55" s="49"/>
      <c r="N55" s="49"/>
      <c r="O55" s="49"/>
    </row>
    <row r="56" spans="2:15" ht="13.5" thickBot="1">
      <c r="B56" s="169"/>
      <c r="C56" s="59"/>
      <c r="D56" s="60"/>
      <c r="E56" s="61"/>
      <c r="F56" s="81"/>
      <c r="G56" s="170"/>
      <c r="J56" s="49"/>
      <c r="K56" s="49"/>
      <c r="L56" s="49"/>
      <c r="M56" s="49"/>
      <c r="N56" s="49"/>
      <c r="O56" s="49"/>
    </row>
    <row r="57" spans="2:15" ht="13.5" thickBot="1">
      <c r="B57" s="346" t="s">
        <v>80</v>
      </c>
      <c r="C57" s="347" t="s">
        <v>279</v>
      </c>
      <c r="D57" s="348"/>
      <c r="E57" s="349"/>
      <c r="F57" s="350"/>
      <c r="G57" s="351"/>
      <c r="J57" s="49"/>
      <c r="K57" s="49"/>
      <c r="L57" s="49"/>
      <c r="M57" s="49"/>
      <c r="N57" s="49"/>
      <c r="O57" s="49"/>
    </row>
    <row r="58" spans="2:15" ht="12.75">
      <c r="B58" s="171"/>
      <c r="C58" s="63"/>
      <c r="D58" s="97"/>
      <c r="E58" s="64"/>
      <c r="F58" s="76"/>
      <c r="G58" s="172"/>
      <c r="J58" s="49"/>
      <c r="K58" s="49"/>
      <c r="L58" s="49"/>
      <c r="M58" s="49"/>
      <c r="N58" s="49"/>
      <c r="O58" s="49"/>
    </row>
    <row r="59" spans="2:15" ht="25.5">
      <c r="B59" s="157" t="s">
        <v>64</v>
      </c>
      <c r="C59" s="45" t="s">
        <v>287</v>
      </c>
      <c r="D59" s="56">
        <v>1595.2</v>
      </c>
      <c r="E59" s="47" t="s">
        <v>444</v>
      </c>
      <c r="F59" s="48"/>
      <c r="G59" s="163">
        <f>D59*F59</f>
        <v>0</v>
      </c>
      <c r="J59" s="49"/>
      <c r="K59" s="49"/>
      <c r="L59" s="49"/>
      <c r="M59" s="49"/>
      <c r="N59" s="49"/>
      <c r="O59" s="49"/>
    </row>
    <row r="60" spans="2:15" ht="12.75">
      <c r="B60" s="157"/>
      <c r="C60" s="45"/>
      <c r="D60" s="56"/>
      <c r="E60" s="47"/>
      <c r="F60" s="48"/>
      <c r="G60" s="163"/>
      <c r="J60" s="49"/>
      <c r="K60" s="49"/>
      <c r="L60" s="49"/>
      <c r="M60" s="49"/>
      <c r="N60" s="49"/>
      <c r="O60" s="49"/>
    </row>
    <row r="61" spans="2:15" ht="38.25">
      <c r="B61" s="157" t="s">
        <v>65</v>
      </c>
      <c r="C61" s="45" t="s">
        <v>281</v>
      </c>
      <c r="D61" s="56">
        <v>30</v>
      </c>
      <c r="E61" s="47" t="s">
        <v>271</v>
      </c>
      <c r="F61" s="48"/>
      <c r="G61" s="163">
        <f aca="true" t="shared" si="2" ref="G61:G79">D61*F61</f>
        <v>0</v>
      </c>
      <c r="J61" s="49"/>
      <c r="K61" s="49"/>
      <c r="L61" s="49"/>
      <c r="M61" s="49"/>
      <c r="N61" s="49"/>
      <c r="O61" s="49"/>
    </row>
    <row r="62" spans="2:15" ht="12.75">
      <c r="B62" s="157"/>
      <c r="C62" s="45"/>
      <c r="D62" s="56"/>
      <c r="E62" s="47"/>
      <c r="F62" s="48"/>
      <c r="G62" s="163"/>
      <c r="J62" s="49"/>
      <c r="K62" s="49"/>
      <c r="L62" s="49"/>
      <c r="M62" s="49"/>
      <c r="N62" s="49"/>
      <c r="O62" s="49"/>
    </row>
    <row r="63" spans="2:15" ht="38.25">
      <c r="B63" s="157" t="s">
        <v>66</v>
      </c>
      <c r="C63" s="45" t="s">
        <v>286</v>
      </c>
      <c r="D63" s="56">
        <v>122.6</v>
      </c>
      <c r="E63" s="47" t="s">
        <v>271</v>
      </c>
      <c r="F63" s="48"/>
      <c r="G63" s="163">
        <f t="shared" si="2"/>
        <v>0</v>
      </c>
      <c r="J63" s="49"/>
      <c r="K63" s="49"/>
      <c r="L63" s="49"/>
      <c r="M63" s="49"/>
      <c r="N63" s="49"/>
      <c r="O63" s="49"/>
    </row>
    <row r="64" spans="2:15" ht="12.75">
      <c r="B64" s="157"/>
      <c r="C64" s="45"/>
      <c r="D64" s="56"/>
      <c r="E64" s="47"/>
      <c r="F64" s="48"/>
      <c r="G64" s="163"/>
      <c r="J64" s="49"/>
      <c r="K64" s="49"/>
      <c r="L64" s="49"/>
      <c r="M64" s="49"/>
      <c r="N64" s="49"/>
      <c r="O64" s="49"/>
    </row>
    <row r="65" spans="2:15" ht="25.5">
      <c r="B65" s="157" t="s">
        <v>67</v>
      </c>
      <c r="C65" s="45" t="s">
        <v>71</v>
      </c>
      <c r="D65" s="56">
        <v>1442.6</v>
      </c>
      <c r="E65" s="47" t="s">
        <v>444</v>
      </c>
      <c r="F65" s="48"/>
      <c r="G65" s="163">
        <f t="shared" si="2"/>
        <v>0</v>
      </c>
      <c r="J65" s="49"/>
      <c r="K65" s="49"/>
      <c r="L65" s="49"/>
      <c r="M65" s="49"/>
      <c r="N65" s="49"/>
      <c r="O65" s="49"/>
    </row>
    <row r="66" spans="2:15" ht="12.75">
      <c r="B66" s="157"/>
      <c r="C66" s="45"/>
      <c r="D66" s="56"/>
      <c r="E66" s="47"/>
      <c r="F66" s="48"/>
      <c r="G66" s="163"/>
      <c r="J66" s="49"/>
      <c r="K66" s="49"/>
      <c r="L66" s="49"/>
      <c r="M66" s="49"/>
      <c r="N66" s="49"/>
      <c r="O66" s="49"/>
    </row>
    <row r="67" spans="2:15" ht="38.25">
      <c r="B67" s="157" t="s">
        <v>68</v>
      </c>
      <c r="C67" s="45" t="s">
        <v>346</v>
      </c>
      <c r="D67" s="56">
        <v>46</v>
      </c>
      <c r="E67" s="47" t="s">
        <v>444</v>
      </c>
      <c r="F67" s="48"/>
      <c r="G67" s="163">
        <f t="shared" si="2"/>
        <v>0</v>
      </c>
      <c r="J67" s="49"/>
      <c r="K67" s="49"/>
      <c r="L67" s="49"/>
      <c r="M67" s="49"/>
      <c r="N67" s="49"/>
      <c r="O67" s="49"/>
    </row>
    <row r="68" spans="2:15" ht="12.75">
      <c r="B68" s="157"/>
      <c r="C68" s="45"/>
      <c r="D68" s="56"/>
      <c r="E68" s="47"/>
      <c r="F68" s="48"/>
      <c r="G68" s="163"/>
      <c r="J68" s="49"/>
      <c r="K68" s="49"/>
      <c r="L68" s="49"/>
      <c r="M68" s="49"/>
      <c r="N68" s="49"/>
      <c r="O68" s="49"/>
    </row>
    <row r="69" spans="2:15" ht="12.75">
      <c r="B69" s="157" t="s">
        <v>69</v>
      </c>
      <c r="C69" s="45" t="s">
        <v>617</v>
      </c>
      <c r="D69" s="56">
        <v>72.2</v>
      </c>
      <c r="E69" s="47" t="s">
        <v>440</v>
      </c>
      <c r="F69" s="48"/>
      <c r="G69" s="163">
        <f t="shared" si="2"/>
        <v>0</v>
      </c>
      <c r="J69" s="49"/>
      <c r="K69" s="49"/>
      <c r="L69" s="49"/>
      <c r="M69" s="49"/>
      <c r="N69" s="49"/>
      <c r="O69" s="49"/>
    </row>
    <row r="70" spans="2:15" ht="12.75">
      <c r="B70" s="157"/>
      <c r="C70" s="45"/>
      <c r="D70" s="56"/>
      <c r="E70" s="47"/>
      <c r="F70" s="48"/>
      <c r="G70" s="163"/>
      <c r="J70" s="49"/>
      <c r="K70" s="49"/>
      <c r="L70" s="49"/>
      <c r="M70" s="49"/>
      <c r="N70" s="49"/>
      <c r="O70" s="49"/>
    </row>
    <row r="71" spans="2:15" ht="12.75">
      <c r="B71" s="157" t="s">
        <v>70</v>
      </c>
      <c r="C71" s="45" t="s">
        <v>210</v>
      </c>
      <c r="D71" s="56">
        <v>9.5</v>
      </c>
      <c r="E71" s="47" t="s">
        <v>440</v>
      </c>
      <c r="F71" s="48"/>
      <c r="G71" s="163">
        <f t="shared" si="2"/>
        <v>0</v>
      </c>
      <c r="J71" s="49"/>
      <c r="K71" s="49"/>
      <c r="L71" s="49"/>
      <c r="M71" s="49"/>
      <c r="N71" s="49"/>
      <c r="O71" s="49"/>
    </row>
    <row r="72" spans="2:15" ht="12.75">
      <c r="B72" s="157"/>
      <c r="C72" s="45"/>
      <c r="D72" s="56"/>
      <c r="E72" s="47"/>
      <c r="F72" s="48"/>
      <c r="G72" s="163"/>
      <c r="J72" s="49"/>
      <c r="K72" s="49"/>
      <c r="L72" s="49"/>
      <c r="M72" s="49"/>
      <c r="N72" s="49"/>
      <c r="O72" s="49"/>
    </row>
    <row r="73" spans="2:15" ht="12.75">
      <c r="B73" s="157" t="s">
        <v>968</v>
      </c>
      <c r="C73" s="45" t="s">
        <v>957</v>
      </c>
      <c r="D73" s="56">
        <v>333.5</v>
      </c>
      <c r="E73" s="47" t="s">
        <v>440</v>
      </c>
      <c r="F73" s="48"/>
      <c r="G73" s="163">
        <f t="shared" si="2"/>
        <v>0</v>
      </c>
      <c r="J73" s="49"/>
      <c r="K73" s="49"/>
      <c r="L73" s="49"/>
      <c r="M73" s="49"/>
      <c r="N73" s="49"/>
      <c r="O73" s="49"/>
    </row>
    <row r="74" spans="2:15" ht="12.75">
      <c r="B74" s="157"/>
      <c r="C74" s="45"/>
      <c r="D74" s="56"/>
      <c r="E74" s="47"/>
      <c r="F74" s="48"/>
      <c r="G74" s="163"/>
      <c r="J74" s="49"/>
      <c r="K74" s="49"/>
      <c r="L74" s="49"/>
      <c r="M74" s="49"/>
      <c r="N74" s="49"/>
      <c r="O74" s="49"/>
    </row>
    <row r="75" spans="2:15" ht="25.5">
      <c r="B75" s="157" t="s">
        <v>969</v>
      </c>
      <c r="C75" s="45" t="s">
        <v>284</v>
      </c>
      <c r="D75" s="56">
        <v>152.3</v>
      </c>
      <c r="E75" s="47" t="s">
        <v>440</v>
      </c>
      <c r="F75" s="48"/>
      <c r="G75" s="163">
        <f t="shared" si="2"/>
        <v>0</v>
      </c>
      <c r="J75" s="49"/>
      <c r="K75" s="49"/>
      <c r="L75" s="49"/>
      <c r="M75" s="49"/>
      <c r="N75" s="49"/>
      <c r="O75" s="49"/>
    </row>
    <row r="76" spans="2:15" ht="12.75">
      <c r="B76" s="157"/>
      <c r="C76" s="45"/>
      <c r="D76" s="56"/>
      <c r="E76" s="47"/>
      <c r="F76" s="48"/>
      <c r="G76" s="163"/>
      <c r="J76" s="49"/>
      <c r="K76" s="49"/>
      <c r="L76" s="49"/>
      <c r="M76" s="49"/>
      <c r="N76" s="49"/>
      <c r="O76" s="49"/>
    </row>
    <row r="77" spans="2:15" ht="25.5">
      <c r="B77" s="157" t="s">
        <v>970</v>
      </c>
      <c r="C77" s="45" t="s">
        <v>966</v>
      </c>
      <c r="D77" s="56">
        <v>152.1</v>
      </c>
      <c r="E77" s="47" t="s">
        <v>440</v>
      </c>
      <c r="F77" s="48"/>
      <c r="G77" s="163">
        <f t="shared" si="2"/>
        <v>0</v>
      </c>
      <c r="J77" s="49"/>
      <c r="K77" s="49"/>
      <c r="L77" s="49"/>
      <c r="M77" s="49"/>
      <c r="N77" s="49"/>
      <c r="O77" s="49"/>
    </row>
    <row r="78" spans="2:15" ht="12.75">
      <c r="B78" s="157"/>
      <c r="C78" s="45"/>
      <c r="D78" s="56"/>
      <c r="E78" s="47"/>
      <c r="F78" s="48"/>
      <c r="G78" s="163"/>
      <c r="J78" s="49"/>
      <c r="K78" s="49"/>
      <c r="L78" s="49"/>
      <c r="M78" s="49"/>
      <c r="N78" s="49"/>
      <c r="O78" s="49"/>
    </row>
    <row r="79" spans="2:15" ht="25.5">
      <c r="B79" s="157" t="s">
        <v>971</v>
      </c>
      <c r="C79" s="45" t="s">
        <v>967</v>
      </c>
      <c r="D79" s="56">
        <v>15.8</v>
      </c>
      <c r="E79" s="47" t="s">
        <v>440</v>
      </c>
      <c r="F79" s="48"/>
      <c r="G79" s="163">
        <f t="shared" si="2"/>
        <v>0</v>
      </c>
      <c r="J79" s="49"/>
      <c r="K79" s="49"/>
      <c r="L79" s="49"/>
      <c r="M79" s="49"/>
      <c r="N79" s="49"/>
      <c r="O79" s="49"/>
    </row>
    <row r="80" spans="2:7" ht="13.5" thickBot="1">
      <c r="B80" s="193"/>
      <c r="C80" s="187"/>
      <c r="D80" s="194"/>
      <c r="E80" s="352"/>
      <c r="F80" s="80"/>
      <c r="G80" s="195"/>
    </row>
    <row r="81" spans="2:7" ht="14.25" thickBot="1" thickTop="1">
      <c r="B81" s="167"/>
      <c r="C81" s="50" t="s">
        <v>298</v>
      </c>
      <c r="D81" s="96"/>
      <c r="E81" s="51"/>
      <c r="F81" s="188"/>
      <c r="G81" s="168">
        <f>SUM(G59:G80)</f>
        <v>0</v>
      </c>
    </row>
    <row r="82" spans="2:7" ht="12.75">
      <c r="B82" s="171"/>
      <c r="C82" s="63"/>
      <c r="D82" s="97"/>
      <c r="E82" s="64"/>
      <c r="F82" s="76"/>
      <c r="G82" s="172"/>
    </row>
    <row r="83" spans="2:7" ht="13.5" thickBot="1">
      <c r="B83" s="173"/>
      <c r="C83" s="65"/>
      <c r="D83" s="98"/>
      <c r="E83" s="66"/>
      <c r="F83" s="81"/>
      <c r="G83" s="170"/>
    </row>
    <row r="84" spans="2:7" ht="13.5" thickBot="1">
      <c r="B84" s="353" t="s">
        <v>81</v>
      </c>
      <c r="C84" s="354" t="s">
        <v>299</v>
      </c>
      <c r="D84" s="355"/>
      <c r="E84" s="356"/>
      <c r="F84" s="350"/>
      <c r="G84" s="357"/>
    </row>
    <row r="85" spans="2:7" ht="12.75">
      <c r="B85" s="264"/>
      <c r="C85" s="265"/>
      <c r="D85" s="266"/>
      <c r="E85" s="267"/>
      <c r="F85" s="243"/>
      <c r="G85" s="244"/>
    </row>
    <row r="86" spans="2:7" ht="25.5">
      <c r="B86" s="264" t="s">
        <v>139</v>
      </c>
      <c r="C86" s="45" t="s">
        <v>217</v>
      </c>
      <c r="D86" s="56">
        <v>15.44</v>
      </c>
      <c r="E86" s="47" t="s">
        <v>271</v>
      </c>
      <c r="F86" s="48"/>
      <c r="G86" s="163">
        <f>+D86*F86</f>
        <v>0</v>
      </c>
    </row>
    <row r="87" spans="2:7" ht="12.75">
      <c r="B87" s="264"/>
      <c r="C87" s="45"/>
      <c r="D87" s="56"/>
      <c r="E87" s="47"/>
      <c r="F87" s="48"/>
      <c r="G87" s="163"/>
    </row>
    <row r="88" spans="2:7" ht="25.5">
      <c r="B88" s="264" t="s">
        <v>140</v>
      </c>
      <c r="C88" s="45" t="s">
        <v>347</v>
      </c>
      <c r="D88" s="56">
        <v>89.75</v>
      </c>
      <c r="E88" s="47" t="s">
        <v>271</v>
      </c>
      <c r="F88" s="48"/>
      <c r="G88" s="163">
        <f>+D88*F88</f>
        <v>0</v>
      </c>
    </row>
    <row r="89" spans="2:7" ht="12.75">
      <c r="B89" s="264"/>
      <c r="C89" s="45"/>
      <c r="D89" s="56"/>
      <c r="E89" s="47"/>
      <c r="F89" s="48"/>
      <c r="G89" s="163"/>
    </row>
    <row r="90" spans="2:7" ht="38.25">
      <c r="B90" s="264" t="s">
        <v>141</v>
      </c>
      <c r="C90" s="45" t="s">
        <v>348</v>
      </c>
      <c r="D90" s="56">
        <v>11.12</v>
      </c>
      <c r="E90" s="47" t="s">
        <v>271</v>
      </c>
      <c r="F90" s="48"/>
      <c r="G90" s="163">
        <f>+D90*F90</f>
        <v>0</v>
      </c>
    </row>
    <row r="91" spans="2:7" ht="12.75">
      <c r="B91" s="264"/>
      <c r="C91" s="45"/>
      <c r="D91" s="56"/>
      <c r="E91" s="47"/>
      <c r="F91" s="48"/>
      <c r="G91" s="163"/>
    </row>
    <row r="92" spans="2:7" ht="25.5">
      <c r="B92" s="264" t="s">
        <v>142</v>
      </c>
      <c r="C92" s="45" t="s">
        <v>72</v>
      </c>
      <c r="D92" s="56">
        <v>15</v>
      </c>
      <c r="E92" s="47" t="s">
        <v>271</v>
      </c>
      <c r="F92" s="48"/>
      <c r="G92" s="163">
        <f>+D92*F92</f>
        <v>0</v>
      </c>
    </row>
    <row r="93" spans="2:7" ht="12.75">
      <c r="B93" s="264"/>
      <c r="C93" s="45"/>
      <c r="D93" s="56"/>
      <c r="E93" s="47"/>
      <c r="F93" s="48"/>
      <c r="G93" s="163"/>
    </row>
    <row r="94" spans="2:7" ht="25.5">
      <c r="B94" s="264" t="s">
        <v>143</v>
      </c>
      <c r="C94" s="45" t="s">
        <v>902</v>
      </c>
      <c r="D94" s="56">
        <v>20.8</v>
      </c>
      <c r="E94" s="47" t="s">
        <v>271</v>
      </c>
      <c r="F94" s="48"/>
      <c r="G94" s="163">
        <f>+D94*F94</f>
        <v>0</v>
      </c>
    </row>
    <row r="95" spans="2:7" ht="12.75">
      <c r="B95" s="264"/>
      <c r="C95" s="45"/>
      <c r="D95" s="56"/>
      <c r="E95" s="47"/>
      <c r="F95" s="48"/>
      <c r="G95" s="163"/>
    </row>
    <row r="96" spans="2:7" ht="25.5">
      <c r="B96" s="264" t="s">
        <v>144</v>
      </c>
      <c r="C96" s="45" t="s">
        <v>903</v>
      </c>
      <c r="D96" s="56">
        <v>19.3</v>
      </c>
      <c r="E96" s="47" t="s">
        <v>271</v>
      </c>
      <c r="F96" s="48"/>
      <c r="G96" s="163">
        <f>+D96*F96</f>
        <v>0</v>
      </c>
    </row>
    <row r="97" spans="2:7" ht="12.75">
      <c r="B97" s="264"/>
      <c r="C97" s="45"/>
      <c r="D97" s="56"/>
      <c r="E97" s="47"/>
      <c r="F97" s="48"/>
      <c r="G97" s="163"/>
    </row>
    <row r="98" spans="2:7" ht="25.5">
      <c r="B98" s="264" t="s">
        <v>145</v>
      </c>
      <c r="C98" s="45" t="s">
        <v>904</v>
      </c>
      <c r="D98" s="56">
        <v>88.49</v>
      </c>
      <c r="E98" s="47" t="s">
        <v>271</v>
      </c>
      <c r="F98" s="48"/>
      <c r="G98" s="163">
        <f>+D98*F98</f>
        <v>0</v>
      </c>
    </row>
    <row r="99" spans="2:7" ht="12.75">
      <c r="B99" s="264"/>
      <c r="C99" s="45"/>
      <c r="D99" s="56"/>
      <c r="E99" s="47"/>
      <c r="F99" s="48"/>
      <c r="G99" s="163"/>
    </row>
    <row r="100" spans="2:7" ht="12.75">
      <c r="B100" s="264" t="s">
        <v>146</v>
      </c>
      <c r="C100" s="45" t="s">
        <v>905</v>
      </c>
      <c r="D100" s="56">
        <v>101.2</v>
      </c>
      <c r="E100" s="47" t="s">
        <v>444</v>
      </c>
      <c r="F100" s="48"/>
      <c r="G100" s="163">
        <f>+D100*F100</f>
        <v>0</v>
      </c>
    </row>
    <row r="101" spans="2:7" ht="12.75">
      <c r="B101" s="264"/>
      <c r="C101" s="45"/>
      <c r="D101" s="56"/>
      <c r="E101" s="47"/>
      <c r="F101" s="48"/>
      <c r="G101" s="163"/>
    </row>
    <row r="102" spans="2:7" ht="25.5">
      <c r="B102" s="264" t="s">
        <v>147</v>
      </c>
      <c r="C102" s="45" t="s">
        <v>349</v>
      </c>
      <c r="D102" s="56">
        <v>122.6</v>
      </c>
      <c r="E102" s="47" t="s">
        <v>440</v>
      </c>
      <c r="F102" s="48"/>
      <c r="G102" s="163">
        <f>+D102*F102</f>
        <v>0</v>
      </c>
    </row>
    <row r="103" spans="2:7" ht="12.75">
      <c r="B103" s="264"/>
      <c r="C103" s="45"/>
      <c r="D103" s="56"/>
      <c r="E103" s="47"/>
      <c r="F103" s="48"/>
      <c r="G103" s="163"/>
    </row>
    <row r="104" spans="2:7" ht="38.25">
      <c r="B104" s="264" t="s">
        <v>148</v>
      </c>
      <c r="C104" s="45" t="s">
        <v>350</v>
      </c>
      <c r="D104" s="56">
        <v>21.4</v>
      </c>
      <c r="E104" s="47" t="s">
        <v>440</v>
      </c>
      <c r="F104" s="48"/>
      <c r="G104" s="163">
        <f>+D104*F104</f>
        <v>0</v>
      </c>
    </row>
    <row r="105" spans="2:7" ht="12.75">
      <c r="B105" s="264"/>
      <c r="C105" s="45"/>
      <c r="D105" s="56"/>
      <c r="E105" s="47"/>
      <c r="F105" s="48"/>
      <c r="G105" s="163"/>
    </row>
    <row r="106" spans="2:7" ht="25.5">
      <c r="B106" s="264" t="s">
        <v>149</v>
      </c>
      <c r="C106" s="45" t="s">
        <v>354</v>
      </c>
      <c r="D106" s="56">
        <v>24.7</v>
      </c>
      <c r="E106" s="47" t="s">
        <v>440</v>
      </c>
      <c r="F106" s="48"/>
      <c r="G106" s="163">
        <f>+D106*F106</f>
        <v>0</v>
      </c>
    </row>
    <row r="107" spans="2:7" ht="12.75">
      <c r="B107" s="264"/>
      <c r="C107" s="45"/>
      <c r="D107" s="56"/>
      <c r="E107" s="47"/>
      <c r="F107" s="48"/>
      <c r="G107" s="163"/>
    </row>
    <row r="108" spans="2:7" ht="25.5">
      <c r="B108" s="264" t="s">
        <v>150</v>
      </c>
      <c r="C108" s="45" t="s">
        <v>353</v>
      </c>
      <c r="D108" s="56">
        <v>50.5</v>
      </c>
      <c r="E108" s="47" t="s">
        <v>440</v>
      </c>
      <c r="F108" s="48"/>
      <c r="G108" s="163">
        <f>+D108*F108</f>
        <v>0</v>
      </c>
    </row>
    <row r="109" spans="2:7" ht="12.75">
      <c r="B109" s="264"/>
      <c r="C109" s="45"/>
      <c r="D109" s="56"/>
      <c r="E109" s="47"/>
      <c r="F109" s="48"/>
      <c r="G109" s="163"/>
    </row>
    <row r="110" spans="2:7" ht="25.5">
      <c r="B110" s="264" t="s">
        <v>151</v>
      </c>
      <c r="C110" s="45" t="s">
        <v>355</v>
      </c>
      <c r="D110" s="56">
        <v>28.6</v>
      </c>
      <c r="E110" s="47" t="s">
        <v>440</v>
      </c>
      <c r="F110" s="48"/>
      <c r="G110" s="163">
        <f>+D110*F110</f>
        <v>0</v>
      </c>
    </row>
    <row r="111" spans="2:7" ht="12.75">
      <c r="B111" s="264"/>
      <c r="C111" s="45"/>
      <c r="D111" s="56"/>
      <c r="E111" s="47"/>
      <c r="F111" s="48"/>
      <c r="G111" s="163"/>
    </row>
    <row r="112" spans="2:7" ht="30.75" customHeight="1">
      <c r="B112" s="264" t="s">
        <v>152</v>
      </c>
      <c r="C112" s="45" t="s">
        <v>351</v>
      </c>
      <c r="D112" s="56">
        <v>14.5</v>
      </c>
      <c r="E112" s="47" t="s">
        <v>440</v>
      </c>
      <c r="F112" s="48"/>
      <c r="G112" s="163">
        <f>+D112*F112</f>
        <v>0</v>
      </c>
    </row>
    <row r="113" spans="2:7" ht="12.75">
      <c r="B113" s="264"/>
      <c r="C113" s="45"/>
      <c r="D113" s="56"/>
      <c r="E113" s="47"/>
      <c r="F113" s="48"/>
      <c r="G113" s="163"/>
    </row>
    <row r="114" spans="2:7" ht="38.25">
      <c r="B114" s="264" t="s">
        <v>153</v>
      </c>
      <c r="C114" s="45" t="s">
        <v>345</v>
      </c>
      <c r="D114" s="56">
        <v>37.3</v>
      </c>
      <c r="E114" s="47" t="s">
        <v>440</v>
      </c>
      <c r="F114" s="48"/>
      <c r="G114" s="163">
        <f>+D114*F114</f>
        <v>0</v>
      </c>
    </row>
    <row r="115" spans="2:7" ht="12.75">
      <c r="B115" s="264"/>
      <c r="C115" s="45"/>
      <c r="D115" s="56"/>
      <c r="E115" s="47"/>
      <c r="F115" s="48"/>
      <c r="G115" s="163"/>
    </row>
    <row r="116" spans="2:7" ht="38.25">
      <c r="B116" s="264" t="s">
        <v>154</v>
      </c>
      <c r="C116" s="45" t="s">
        <v>352</v>
      </c>
      <c r="D116" s="56">
        <v>20.6</v>
      </c>
      <c r="E116" s="47" t="s">
        <v>440</v>
      </c>
      <c r="F116" s="48"/>
      <c r="G116" s="163">
        <f>+D116*F116</f>
        <v>0</v>
      </c>
    </row>
    <row r="117" spans="2:7" ht="12.75">
      <c r="B117" s="264"/>
      <c r="C117" s="45"/>
      <c r="D117" s="56"/>
      <c r="E117" s="47"/>
      <c r="F117" s="48"/>
      <c r="G117" s="163"/>
    </row>
    <row r="118" spans="2:7" ht="12.75">
      <c r="B118" s="264" t="s">
        <v>155</v>
      </c>
      <c r="C118" s="45" t="s">
        <v>906</v>
      </c>
      <c r="D118" s="56">
        <v>5</v>
      </c>
      <c r="E118" s="47" t="s">
        <v>442</v>
      </c>
      <c r="F118" s="48"/>
      <c r="G118" s="163">
        <f>+D118*F118</f>
        <v>0</v>
      </c>
    </row>
    <row r="119" spans="2:7" ht="12.75">
      <c r="B119" s="264"/>
      <c r="C119" s="45"/>
      <c r="D119" s="56"/>
      <c r="E119" s="47"/>
      <c r="F119" s="48"/>
      <c r="G119" s="163"/>
    </row>
    <row r="120" spans="2:7" ht="12.75">
      <c r="B120" s="264" t="s">
        <v>156</v>
      </c>
      <c r="C120" s="45" t="s">
        <v>356</v>
      </c>
      <c r="D120" s="56">
        <v>9</v>
      </c>
      <c r="E120" s="47" t="s">
        <v>442</v>
      </c>
      <c r="F120" s="48"/>
      <c r="G120" s="163">
        <f>+D120*F120</f>
        <v>0</v>
      </c>
    </row>
    <row r="121" spans="2:7" ht="12.75">
      <c r="B121" s="264"/>
      <c r="C121" s="45"/>
      <c r="D121" s="56"/>
      <c r="E121" s="47"/>
      <c r="F121" s="48"/>
      <c r="G121" s="163"/>
    </row>
    <row r="122" spans="2:7" ht="25.5">
      <c r="B122" s="264" t="s">
        <v>157</v>
      </c>
      <c r="C122" s="45" t="s">
        <v>9</v>
      </c>
      <c r="D122" s="56">
        <v>11</v>
      </c>
      <c r="E122" s="47" t="s">
        <v>442</v>
      </c>
      <c r="F122" s="48"/>
      <c r="G122" s="163">
        <f>+D122*F122</f>
        <v>0</v>
      </c>
    </row>
    <row r="123" spans="2:7" ht="12.75">
      <c r="B123" s="264"/>
      <c r="C123" s="45"/>
      <c r="D123" s="56"/>
      <c r="E123" s="47"/>
      <c r="F123" s="48"/>
      <c r="G123" s="163"/>
    </row>
    <row r="124" spans="2:7" ht="12.75">
      <c r="B124" s="264" t="s">
        <v>158</v>
      </c>
      <c r="C124" s="45" t="s">
        <v>357</v>
      </c>
      <c r="D124" s="56">
        <v>13.9</v>
      </c>
      <c r="E124" s="47" t="s">
        <v>440</v>
      </c>
      <c r="F124" s="48"/>
      <c r="G124" s="163">
        <f>+D124*F124</f>
        <v>0</v>
      </c>
    </row>
    <row r="125" spans="2:7" ht="12.75">
      <c r="B125" s="264"/>
      <c r="C125" s="45"/>
      <c r="D125" s="56"/>
      <c r="E125" s="47"/>
      <c r="F125" s="48"/>
      <c r="G125" s="163"/>
    </row>
    <row r="126" spans="2:7" ht="12.75">
      <c r="B126" s="264" t="s">
        <v>159</v>
      </c>
      <c r="C126" s="45" t="s">
        <v>138</v>
      </c>
      <c r="D126" s="56">
        <v>118.6</v>
      </c>
      <c r="E126" s="47" t="s">
        <v>440</v>
      </c>
      <c r="F126" s="48"/>
      <c r="G126" s="163">
        <f>+D126*F126</f>
        <v>0</v>
      </c>
    </row>
    <row r="127" spans="2:7" ht="12.75">
      <c r="B127" s="264"/>
      <c r="C127" s="45"/>
      <c r="D127" s="56"/>
      <c r="E127" s="47"/>
      <c r="F127" s="48"/>
      <c r="G127" s="163"/>
    </row>
    <row r="128" spans="2:7" ht="51">
      <c r="B128" s="264" t="s">
        <v>160</v>
      </c>
      <c r="C128" s="45" t="s">
        <v>358</v>
      </c>
      <c r="D128" s="56">
        <v>4</v>
      </c>
      <c r="E128" s="47" t="s">
        <v>442</v>
      </c>
      <c r="F128" s="48"/>
      <c r="G128" s="163">
        <f>+D128*F128</f>
        <v>0</v>
      </c>
    </row>
    <row r="129" spans="2:7" ht="12.75">
      <c r="B129" s="264"/>
      <c r="C129" s="45"/>
      <c r="D129" s="56"/>
      <c r="E129" s="47"/>
      <c r="F129" s="48"/>
      <c r="G129" s="163"/>
    </row>
    <row r="130" spans="2:7" ht="51">
      <c r="B130" s="264" t="s">
        <v>161</v>
      </c>
      <c r="C130" s="45" t="s">
        <v>359</v>
      </c>
      <c r="D130" s="56">
        <v>5</v>
      </c>
      <c r="E130" s="47" t="s">
        <v>442</v>
      </c>
      <c r="F130" s="48"/>
      <c r="G130" s="163">
        <f>+D130*F130</f>
        <v>0</v>
      </c>
    </row>
    <row r="131" spans="2:7" ht="12.75">
      <c r="B131" s="264"/>
      <c r="C131" s="364"/>
      <c r="D131" s="56"/>
      <c r="E131" s="361"/>
      <c r="F131" s="48"/>
      <c r="G131" s="158"/>
    </row>
    <row r="132" spans="2:7" ht="51">
      <c r="B132" s="264" t="s">
        <v>162</v>
      </c>
      <c r="C132" s="364" t="s">
        <v>360</v>
      </c>
      <c r="D132" s="56">
        <v>1</v>
      </c>
      <c r="E132" s="361" t="s">
        <v>442</v>
      </c>
      <c r="F132" s="48"/>
      <c r="G132" s="158">
        <f>+D132*F132</f>
        <v>0</v>
      </c>
    </row>
    <row r="133" spans="2:7" ht="12.75">
      <c r="B133" s="264"/>
      <c r="C133" s="364"/>
      <c r="D133" s="56"/>
      <c r="E133" s="361"/>
      <c r="F133" s="48"/>
      <c r="G133" s="158"/>
    </row>
    <row r="134" spans="2:7" ht="51">
      <c r="B134" s="264" t="s">
        <v>163</v>
      </c>
      <c r="C134" s="364" t="s">
        <v>694</v>
      </c>
      <c r="D134" s="56">
        <v>3</v>
      </c>
      <c r="E134" s="361" t="s">
        <v>442</v>
      </c>
      <c r="F134" s="48"/>
      <c r="G134" s="158">
        <f>+D134*F134</f>
        <v>0</v>
      </c>
    </row>
    <row r="135" spans="2:7" ht="12.75">
      <c r="B135" s="264"/>
      <c r="C135" s="364"/>
      <c r="D135" s="56"/>
      <c r="E135" s="361"/>
      <c r="F135" s="48"/>
      <c r="G135" s="158"/>
    </row>
    <row r="136" spans="2:7" ht="51">
      <c r="B136" s="264" t="s">
        <v>164</v>
      </c>
      <c r="C136" s="364" t="s">
        <v>364</v>
      </c>
      <c r="D136" s="56">
        <v>1</v>
      </c>
      <c r="E136" s="361" t="s">
        <v>442</v>
      </c>
      <c r="F136" s="48"/>
      <c r="G136" s="158">
        <f>+D136*F136</f>
        <v>0</v>
      </c>
    </row>
    <row r="137" spans="2:7" ht="12.75">
      <c r="B137" s="264"/>
      <c r="C137" s="364"/>
      <c r="D137" s="56"/>
      <c r="E137" s="361"/>
      <c r="F137" s="48"/>
      <c r="G137" s="158"/>
    </row>
    <row r="138" spans="2:7" ht="63.75">
      <c r="B138" s="264" t="s">
        <v>165</v>
      </c>
      <c r="C138" s="364" t="s">
        <v>365</v>
      </c>
      <c r="D138" s="56">
        <v>1</v>
      </c>
      <c r="E138" s="361" t="s">
        <v>442</v>
      </c>
      <c r="F138" s="48"/>
      <c r="G138" s="158">
        <f>+D138*F138</f>
        <v>0</v>
      </c>
    </row>
    <row r="139" spans="2:7" ht="12.75">
      <c r="B139" s="264"/>
      <c r="C139" s="364"/>
      <c r="D139" s="56"/>
      <c r="E139" s="361"/>
      <c r="F139" s="48"/>
      <c r="G139" s="158"/>
    </row>
    <row r="140" spans="2:7" ht="63.75">
      <c r="B140" s="264" t="s">
        <v>367</v>
      </c>
      <c r="C140" s="364" t="s">
        <v>366</v>
      </c>
      <c r="D140" s="56">
        <v>1</v>
      </c>
      <c r="E140" s="361" t="s">
        <v>442</v>
      </c>
      <c r="F140" s="48"/>
      <c r="G140" s="158">
        <f>+D140*F140</f>
        <v>0</v>
      </c>
    </row>
    <row r="141" spans="2:7" ht="12.75">
      <c r="B141" s="264"/>
      <c r="C141" s="364"/>
      <c r="D141" s="56"/>
      <c r="E141" s="361"/>
      <c r="F141" s="48"/>
      <c r="G141" s="158"/>
    </row>
    <row r="142" spans="2:7" ht="25.5">
      <c r="B142" s="264" t="s">
        <v>368</v>
      </c>
      <c r="C142" s="364" t="s">
        <v>361</v>
      </c>
      <c r="D142" s="56">
        <v>7</v>
      </c>
      <c r="E142" s="361" t="s">
        <v>440</v>
      </c>
      <c r="F142" s="48"/>
      <c r="G142" s="158">
        <f>+D142*F142</f>
        <v>0</v>
      </c>
    </row>
    <row r="143" spans="2:7" ht="12.75">
      <c r="B143" s="264"/>
      <c r="C143" s="364"/>
      <c r="D143" s="56"/>
      <c r="E143" s="361"/>
      <c r="F143" s="48"/>
      <c r="G143" s="158"/>
    </row>
    <row r="144" spans="2:7" ht="25.5">
      <c r="B144" s="264" t="s">
        <v>369</v>
      </c>
      <c r="C144" s="364" t="s">
        <v>362</v>
      </c>
      <c r="D144" s="56">
        <v>3.7</v>
      </c>
      <c r="E144" s="361" t="s">
        <v>440</v>
      </c>
      <c r="F144" s="48"/>
      <c r="G144" s="158">
        <f>+D144*F144</f>
        <v>0</v>
      </c>
    </row>
    <row r="145" spans="2:7" ht="12.75">
      <c r="B145" s="264"/>
      <c r="C145" s="364"/>
      <c r="D145" s="56"/>
      <c r="E145" s="361"/>
      <c r="F145" s="48"/>
      <c r="G145" s="158"/>
    </row>
    <row r="146" spans="2:7" ht="25.5">
      <c r="B146" s="264" t="s">
        <v>370</v>
      </c>
      <c r="C146" s="364" t="s">
        <v>363</v>
      </c>
      <c r="D146" s="56">
        <v>4.8</v>
      </c>
      <c r="E146" s="361" t="s">
        <v>440</v>
      </c>
      <c r="F146" s="48"/>
      <c r="G146" s="158">
        <f>+D146*F146</f>
        <v>0</v>
      </c>
    </row>
    <row r="147" spans="2:7" ht="12.75">
      <c r="B147" s="264"/>
      <c r="C147" s="364"/>
      <c r="D147" s="56"/>
      <c r="E147" s="361"/>
      <c r="F147" s="48"/>
      <c r="G147" s="158"/>
    </row>
    <row r="148" spans="2:7" ht="12.75">
      <c r="B148" s="264" t="s">
        <v>371</v>
      </c>
      <c r="C148" s="364" t="s">
        <v>698</v>
      </c>
      <c r="D148" s="56">
        <v>125.2</v>
      </c>
      <c r="E148" s="361" t="s">
        <v>440</v>
      </c>
      <c r="F148" s="48"/>
      <c r="G148" s="158">
        <f>+D148*F148</f>
        <v>0</v>
      </c>
    </row>
    <row r="149" spans="2:7" ht="12.75">
      <c r="B149" s="264"/>
      <c r="C149" s="364"/>
      <c r="D149" s="56"/>
      <c r="E149" s="361"/>
      <c r="F149" s="48"/>
      <c r="G149" s="158"/>
    </row>
    <row r="150" spans="2:7" ht="12.75">
      <c r="B150" s="264" t="s">
        <v>372</v>
      </c>
      <c r="C150" s="364" t="s">
        <v>699</v>
      </c>
      <c r="D150" s="56">
        <v>4</v>
      </c>
      <c r="E150" s="361" t="s">
        <v>442</v>
      </c>
      <c r="F150" s="48"/>
      <c r="G150" s="158">
        <f>+D150*F150</f>
        <v>0</v>
      </c>
    </row>
    <row r="151" spans="2:7" ht="12.75">
      <c r="B151" s="264"/>
      <c r="C151" s="364"/>
      <c r="D151" s="56"/>
      <c r="E151" s="361"/>
      <c r="F151" s="48"/>
      <c r="G151" s="158"/>
    </row>
    <row r="152" spans="2:7" ht="12.75">
      <c r="B152" s="264" t="s">
        <v>373</v>
      </c>
      <c r="C152" s="364" t="s">
        <v>890</v>
      </c>
      <c r="D152" s="56">
        <v>125.2</v>
      </c>
      <c r="E152" s="361" t="s">
        <v>440</v>
      </c>
      <c r="F152" s="48"/>
      <c r="G152" s="158">
        <f>+D152*F152</f>
        <v>0</v>
      </c>
    </row>
    <row r="153" spans="2:7" ht="12.75">
      <c r="B153" s="264"/>
      <c r="C153" s="364"/>
      <c r="D153" s="56"/>
      <c r="E153" s="361"/>
      <c r="F153" s="48"/>
      <c r="G153" s="158"/>
    </row>
    <row r="154" spans="2:7" ht="12.75">
      <c r="B154" s="264" t="s">
        <v>374</v>
      </c>
      <c r="C154" s="364" t="s">
        <v>700</v>
      </c>
      <c r="D154" s="56">
        <v>125.2</v>
      </c>
      <c r="E154" s="361" t="s">
        <v>440</v>
      </c>
      <c r="F154" s="48"/>
      <c r="G154" s="158">
        <f>+D154*F154</f>
        <v>0</v>
      </c>
    </row>
    <row r="155" spans="2:7" ht="13.5" thickBot="1">
      <c r="B155" s="331"/>
      <c r="C155" s="67"/>
      <c r="D155" s="58"/>
      <c r="E155" s="68"/>
      <c r="F155" s="80"/>
      <c r="G155" s="332"/>
    </row>
    <row r="156" spans="2:7" ht="14.25" thickBot="1" thickTop="1">
      <c r="B156" s="167"/>
      <c r="C156" s="69" t="s">
        <v>728</v>
      </c>
      <c r="D156" s="95"/>
      <c r="E156" s="51"/>
      <c r="F156" s="79"/>
      <c r="G156" s="168">
        <f>SUM(G86:G155)</f>
        <v>0</v>
      </c>
    </row>
    <row r="157" spans="2:7" ht="12.75">
      <c r="B157" s="174"/>
      <c r="C157" s="70"/>
      <c r="D157" s="91"/>
      <c r="E157" s="71"/>
      <c r="F157" s="374"/>
      <c r="G157" s="175"/>
    </row>
    <row r="158" spans="2:7" ht="12.75">
      <c r="B158" s="176"/>
      <c r="C158" s="45"/>
      <c r="D158" s="56"/>
      <c r="E158" s="47"/>
      <c r="F158" s="404"/>
      <c r="G158" s="158"/>
    </row>
    <row r="159" spans="2:7" ht="13.5" thickBot="1">
      <c r="B159" s="300" t="s">
        <v>82</v>
      </c>
      <c r="C159" s="312" t="s">
        <v>536</v>
      </c>
      <c r="D159" s="313"/>
      <c r="E159" s="314"/>
      <c r="F159" s="405"/>
      <c r="G159" s="315"/>
    </row>
    <row r="160" spans="2:7" ht="12.75">
      <c r="B160" s="272"/>
      <c r="C160" s="273"/>
      <c r="D160" s="274"/>
      <c r="E160" s="273"/>
      <c r="F160" s="243"/>
      <c r="G160" s="275"/>
    </row>
    <row r="161" spans="2:7" ht="12.75">
      <c r="B161" s="145" t="s">
        <v>798</v>
      </c>
      <c r="C161" s="40" t="s">
        <v>919</v>
      </c>
      <c r="D161" s="56">
        <v>3</v>
      </c>
      <c r="E161" s="183" t="s">
        <v>606</v>
      </c>
      <c r="F161" s="178"/>
      <c r="G161" s="158">
        <f>+D161*F161</f>
        <v>0</v>
      </c>
    </row>
    <row r="162" spans="2:7" ht="12.75">
      <c r="B162" s="334"/>
      <c r="C162" s="40"/>
      <c r="D162" s="56"/>
      <c r="E162" s="183"/>
      <c r="F162" s="178"/>
      <c r="G162" s="158"/>
    </row>
    <row r="163" spans="2:7" ht="25.5" customHeight="1">
      <c r="B163" s="176" t="s">
        <v>799</v>
      </c>
      <c r="C163" s="74" t="s">
        <v>135</v>
      </c>
      <c r="D163" s="56">
        <v>2</v>
      </c>
      <c r="E163" s="183" t="s">
        <v>606</v>
      </c>
      <c r="F163" s="178"/>
      <c r="G163" s="158">
        <f>+D163*F163</f>
        <v>0</v>
      </c>
    </row>
    <row r="164" spans="2:7" ht="13.5" thickBot="1">
      <c r="B164" s="278"/>
      <c r="C164" s="279"/>
      <c r="D164" s="280"/>
      <c r="E164" s="281"/>
      <c r="F164" s="406"/>
      <c r="G164" s="282"/>
    </row>
    <row r="165" spans="2:7" ht="14.25" thickBot="1" thickTop="1">
      <c r="B165" s="227"/>
      <c r="C165" s="239" t="s">
        <v>607</v>
      </c>
      <c r="D165" s="228"/>
      <c r="E165" s="229"/>
      <c r="F165" s="407"/>
      <c r="G165" s="230">
        <f>SUM(G161:G164)</f>
        <v>0</v>
      </c>
    </row>
    <row r="166" ht="12.75">
      <c r="D166" s="125"/>
    </row>
    <row r="167" ht="12.75">
      <c r="D167" s="125"/>
    </row>
    <row r="168" ht="12.75">
      <c r="D168" s="125"/>
    </row>
    <row r="169" ht="12.75">
      <c r="D169" s="125"/>
    </row>
    <row r="170" ht="12.75">
      <c r="D170" s="125"/>
    </row>
    <row r="171" ht="12.75">
      <c r="D171" s="125"/>
    </row>
    <row r="172" ht="12.75">
      <c r="D172" s="125"/>
    </row>
    <row r="173" ht="12.75">
      <c r="D173" s="125"/>
    </row>
    <row r="174" ht="12.75">
      <c r="D174" s="125"/>
    </row>
    <row r="175" ht="12.75">
      <c r="D175" s="125"/>
    </row>
    <row r="176" ht="12.75">
      <c r="D176" s="125"/>
    </row>
    <row r="177" ht="12.75">
      <c r="D177" s="125"/>
    </row>
    <row r="178" ht="12.75">
      <c r="D178" s="125"/>
    </row>
    <row r="179" ht="12.75">
      <c r="D179" s="125"/>
    </row>
    <row r="180" ht="12.75">
      <c r="D180" s="125"/>
    </row>
    <row r="181" ht="12.75">
      <c r="D181" s="125"/>
    </row>
    <row r="182" ht="12.75">
      <c r="D182" s="125"/>
    </row>
    <row r="183" ht="12.75">
      <c r="D183" s="125"/>
    </row>
    <row r="184" ht="12.75">
      <c r="D184" s="125"/>
    </row>
    <row r="185" ht="12.75">
      <c r="D185" s="125"/>
    </row>
    <row r="186" ht="12.75">
      <c r="D186" s="125"/>
    </row>
    <row r="187" ht="12.75">
      <c r="D187" s="125"/>
    </row>
    <row r="188" ht="12.75">
      <c r="D188" s="125"/>
    </row>
    <row r="189" ht="12.75">
      <c r="D189" s="125"/>
    </row>
    <row r="190" ht="12.75">
      <c r="D190" s="125"/>
    </row>
    <row r="191" ht="12.75">
      <c r="D191" s="125"/>
    </row>
  </sheetData>
  <sheetProtection password="CA93" sheet="1" scenarios="1" selectLockedCells="1"/>
  <printOptions/>
  <pageMargins left="0.5905511811023623" right="0.75" top="0.984251968503937" bottom="0.984251968503937" header="0.4330708661417323" footer="0.4330708661417323"/>
  <pageSetup horizontalDpi="300" verticalDpi="300" orientation="portrait" paperSize="9" scale="90" r:id="rId1"/>
</worksheet>
</file>

<file path=xl/worksheets/sheet7.xml><?xml version="1.0" encoding="utf-8"?>
<worksheet xmlns="http://schemas.openxmlformats.org/spreadsheetml/2006/main" xmlns:r="http://schemas.openxmlformats.org/officeDocument/2006/relationships">
  <sheetPr>
    <tabColor indexed="43"/>
  </sheetPr>
  <dimension ref="B1:O143"/>
  <sheetViews>
    <sheetView view="pageBreakPreview" zoomScaleSheetLayoutView="100" workbookViewId="0" topLeftCell="A1">
      <selection activeCell="F24" sqref="F24"/>
    </sheetView>
  </sheetViews>
  <sheetFormatPr defaultColWidth="8.796875" defaultRowHeight="15"/>
  <cols>
    <col min="1" max="1" width="7.19921875" style="2" customWidth="1"/>
    <col min="2" max="2" width="7" style="107" customWidth="1"/>
    <col min="3" max="3" width="45.59765625" style="2" customWidth="1"/>
    <col min="4" max="4" width="8.69921875" style="3" customWidth="1"/>
    <col min="5" max="5" width="8.8984375" style="2" customWidth="1"/>
    <col min="6" max="6" width="9.69921875" style="408" customWidth="1"/>
    <col min="7" max="7" width="11.19921875" style="75" customWidth="1"/>
    <col min="8" max="16384" width="9" style="2" customWidth="1"/>
  </cols>
  <sheetData>
    <row r="1" spans="2:7" ht="12.75">
      <c r="B1" s="316"/>
      <c r="C1" s="132"/>
      <c r="D1" s="317"/>
      <c r="E1" s="318"/>
      <c r="F1" s="389"/>
      <c r="G1" s="134"/>
    </row>
    <row r="2" spans="2:7" ht="12.75">
      <c r="B2" s="319"/>
      <c r="C2" s="10" t="s">
        <v>759</v>
      </c>
      <c r="D2" s="11"/>
      <c r="E2" s="12"/>
      <c r="F2" s="390"/>
      <c r="G2" s="320"/>
    </row>
    <row r="3" spans="2:7" ht="12.75">
      <c r="B3" s="321" t="s">
        <v>92</v>
      </c>
      <c r="C3" s="130" t="s">
        <v>961</v>
      </c>
      <c r="D3" s="11"/>
      <c r="E3" s="12"/>
      <c r="F3" s="390"/>
      <c r="G3" s="320"/>
    </row>
    <row r="4" spans="2:7" ht="13.5" thickBot="1">
      <c r="B4" s="322"/>
      <c r="C4" s="140"/>
      <c r="D4" s="323"/>
      <c r="E4" s="128"/>
      <c r="F4" s="391"/>
      <c r="G4" s="142"/>
    </row>
    <row r="5" spans="2:7" ht="12.75">
      <c r="B5" s="324"/>
      <c r="C5" s="17" t="s">
        <v>527</v>
      </c>
      <c r="D5" s="18"/>
      <c r="E5" s="29"/>
      <c r="F5" s="392"/>
      <c r="G5" s="152" t="s">
        <v>930</v>
      </c>
    </row>
    <row r="6" spans="2:7" ht="12.75">
      <c r="B6" s="145" t="s">
        <v>93</v>
      </c>
      <c r="C6" s="20" t="s">
        <v>737</v>
      </c>
      <c r="D6" s="21"/>
      <c r="E6" s="30"/>
      <c r="F6" s="393"/>
      <c r="G6" s="146">
        <f>+G29</f>
        <v>0</v>
      </c>
    </row>
    <row r="7" spans="2:7" ht="12.75">
      <c r="B7" s="145" t="s">
        <v>94</v>
      </c>
      <c r="C7" s="20" t="s">
        <v>436</v>
      </c>
      <c r="D7" s="21"/>
      <c r="E7" s="30"/>
      <c r="F7" s="393"/>
      <c r="G7" s="146">
        <f>+G46</f>
        <v>0</v>
      </c>
    </row>
    <row r="8" spans="2:7" ht="12.75">
      <c r="B8" s="145" t="s">
        <v>95</v>
      </c>
      <c r="C8" s="20" t="s">
        <v>435</v>
      </c>
      <c r="D8" s="21"/>
      <c r="E8" s="30"/>
      <c r="F8" s="393"/>
      <c r="G8" s="146">
        <f>+G67</f>
        <v>0</v>
      </c>
    </row>
    <row r="9" spans="2:7" ht="12.75">
      <c r="B9" s="145" t="s">
        <v>103</v>
      </c>
      <c r="C9" s="20" t="s">
        <v>434</v>
      </c>
      <c r="D9" s="21"/>
      <c r="E9" s="30"/>
      <c r="F9" s="393"/>
      <c r="G9" s="146">
        <f>+G108</f>
        <v>0</v>
      </c>
    </row>
    <row r="10" spans="2:7" ht="12.75">
      <c r="B10" s="145" t="s">
        <v>104</v>
      </c>
      <c r="C10" s="20" t="s">
        <v>536</v>
      </c>
      <c r="D10" s="23"/>
      <c r="E10" s="30"/>
      <c r="F10" s="393"/>
      <c r="G10" s="146">
        <f>G117</f>
        <v>0</v>
      </c>
    </row>
    <row r="11" spans="2:7" ht="13.5" thickBot="1">
      <c r="B11" s="165"/>
      <c r="C11" s="24"/>
      <c r="D11" s="25"/>
      <c r="E11" s="31"/>
      <c r="F11" s="394"/>
      <c r="G11" s="149"/>
    </row>
    <row r="12" spans="2:7" ht="14.25" thickBot="1" thickTop="1">
      <c r="B12" s="325"/>
      <c r="C12" s="27" t="s">
        <v>531</v>
      </c>
      <c r="D12" s="32">
        <v>0.2</v>
      </c>
      <c r="E12" s="33"/>
      <c r="F12" s="395"/>
      <c r="G12" s="151">
        <f>SUM(G6:G11)</f>
        <v>0</v>
      </c>
    </row>
    <row r="13" spans="2:7" ht="12.75">
      <c r="B13" s="322"/>
      <c r="C13" s="140"/>
      <c r="D13" s="323"/>
      <c r="E13" s="128"/>
      <c r="F13" s="391"/>
      <c r="G13" s="142"/>
    </row>
    <row r="14" spans="2:7" ht="12.75">
      <c r="B14" s="322"/>
      <c r="C14" s="140" t="s">
        <v>929</v>
      </c>
      <c r="D14" s="323"/>
      <c r="E14" s="128"/>
      <c r="F14" s="391"/>
      <c r="G14" s="142"/>
    </row>
    <row r="15" spans="2:7" ht="12.75">
      <c r="B15" s="322"/>
      <c r="C15" s="140"/>
      <c r="D15" s="323"/>
      <c r="E15" s="128"/>
      <c r="F15" s="391"/>
      <c r="G15" s="142"/>
    </row>
    <row r="16" spans="2:7" ht="62.25" customHeight="1">
      <c r="B16" s="322"/>
      <c r="C16" s="197" t="s">
        <v>778</v>
      </c>
      <c r="D16" s="323"/>
      <c r="E16" s="128"/>
      <c r="F16" s="391"/>
      <c r="G16" s="142"/>
    </row>
    <row r="17" spans="2:7" ht="13.5" thickBot="1">
      <c r="B17" s="322"/>
      <c r="C17" s="140"/>
      <c r="D17" s="323"/>
      <c r="E17" s="128"/>
      <c r="F17" s="391"/>
      <c r="G17" s="142"/>
    </row>
    <row r="18" spans="2:7" s="37" customFormat="1" ht="12.75">
      <c r="B18" s="326" t="s">
        <v>537</v>
      </c>
      <c r="C18" s="34" t="s">
        <v>538</v>
      </c>
      <c r="D18" s="35" t="s">
        <v>539</v>
      </c>
      <c r="E18" s="36" t="s">
        <v>540</v>
      </c>
      <c r="F18" s="396" t="s">
        <v>541</v>
      </c>
      <c r="G18" s="152" t="s">
        <v>930</v>
      </c>
    </row>
    <row r="19" spans="2:7" s="39" customFormat="1" ht="12.75">
      <c r="B19" s="327"/>
      <c r="C19" s="38" t="s">
        <v>961</v>
      </c>
      <c r="D19" s="92"/>
      <c r="E19" s="38"/>
      <c r="F19" s="397"/>
      <c r="G19" s="153"/>
    </row>
    <row r="20" spans="2:7" ht="12.75">
      <c r="B20" s="328"/>
      <c r="C20" s="40"/>
      <c r="D20" s="41"/>
      <c r="E20" s="42"/>
      <c r="F20" s="73"/>
      <c r="G20" s="154"/>
    </row>
    <row r="21" spans="2:7" ht="12.75">
      <c r="B21" s="341" t="s">
        <v>93</v>
      </c>
      <c r="C21" s="342" t="s">
        <v>11</v>
      </c>
      <c r="D21" s="343"/>
      <c r="E21" s="344"/>
      <c r="F21" s="398"/>
      <c r="G21" s="345"/>
    </row>
    <row r="22" spans="2:7" ht="12.75">
      <c r="B22" s="155"/>
      <c r="C22" s="43"/>
      <c r="D22" s="93"/>
      <c r="E22" s="44"/>
      <c r="F22" s="399"/>
      <c r="G22" s="156"/>
    </row>
    <row r="23" spans="2:7" ht="12.75">
      <c r="B23" s="157" t="s">
        <v>166</v>
      </c>
      <c r="C23" s="45" t="s">
        <v>439</v>
      </c>
      <c r="D23" s="56">
        <v>80.4</v>
      </c>
      <c r="E23" s="47" t="s">
        <v>440</v>
      </c>
      <c r="F23" s="48"/>
      <c r="G23" s="163">
        <f>+D23*F23</f>
        <v>0</v>
      </c>
    </row>
    <row r="24" spans="2:7" ht="12.75">
      <c r="B24" s="157"/>
      <c r="C24" s="45"/>
      <c r="D24" s="56"/>
      <c r="E24" s="47"/>
      <c r="F24" s="48"/>
      <c r="G24" s="163"/>
    </row>
    <row r="25" spans="2:7" ht="12.75">
      <c r="B25" s="157" t="s">
        <v>167</v>
      </c>
      <c r="C25" s="45" t="s">
        <v>441</v>
      </c>
      <c r="D25" s="56">
        <v>5</v>
      </c>
      <c r="E25" s="47" t="s">
        <v>442</v>
      </c>
      <c r="F25" s="48"/>
      <c r="G25" s="163">
        <f>+D25*F25</f>
        <v>0</v>
      </c>
    </row>
    <row r="26" spans="2:7" ht="12.75">
      <c r="B26" s="157"/>
      <c r="C26" s="45"/>
      <c r="D26" s="56"/>
      <c r="E26" s="47"/>
      <c r="F26" s="48"/>
      <c r="G26" s="163"/>
    </row>
    <row r="27" spans="2:7" ht="25.5">
      <c r="B27" s="157" t="s">
        <v>168</v>
      </c>
      <c r="C27" s="45" t="s">
        <v>169</v>
      </c>
      <c r="D27" s="56">
        <v>241</v>
      </c>
      <c r="E27" s="47" t="s">
        <v>444</v>
      </c>
      <c r="F27" s="48"/>
      <c r="G27" s="163">
        <f>+D27*F27</f>
        <v>0</v>
      </c>
    </row>
    <row r="28" spans="2:7" ht="13.5" thickBot="1">
      <c r="B28" s="157"/>
      <c r="C28" s="45"/>
      <c r="D28" s="46"/>
      <c r="E28" s="47"/>
      <c r="F28" s="48"/>
      <c r="G28" s="158"/>
    </row>
    <row r="29" spans="2:7" ht="14.25" thickBot="1" thickTop="1">
      <c r="B29" s="159"/>
      <c r="C29" s="77" t="s">
        <v>297</v>
      </c>
      <c r="D29" s="94"/>
      <c r="E29" s="78"/>
      <c r="F29" s="400"/>
      <c r="G29" s="160">
        <f>SUM(G23:G28)</f>
        <v>0</v>
      </c>
    </row>
    <row r="30" spans="2:7" ht="12.75">
      <c r="B30" s="155"/>
      <c r="C30" s="52"/>
      <c r="D30" s="93"/>
      <c r="E30" s="53"/>
      <c r="F30" s="401"/>
      <c r="G30" s="156"/>
    </row>
    <row r="31" spans="2:7" ht="13.5" thickBot="1">
      <c r="B31" s="161"/>
      <c r="C31" s="54"/>
      <c r="D31" s="91"/>
      <c r="E31" s="55"/>
      <c r="F31" s="402"/>
      <c r="G31" s="162"/>
    </row>
    <row r="32" spans="2:7" ht="13.5" thickBot="1">
      <c r="B32" s="335" t="s">
        <v>94</v>
      </c>
      <c r="C32" s="336" t="s">
        <v>533</v>
      </c>
      <c r="D32" s="337"/>
      <c r="E32" s="338"/>
      <c r="F32" s="339"/>
      <c r="G32" s="340"/>
    </row>
    <row r="33" spans="2:7" ht="12.75">
      <c r="B33" s="155"/>
      <c r="C33" s="52"/>
      <c r="D33" s="93"/>
      <c r="E33" s="53"/>
      <c r="F33" s="76"/>
      <c r="G33" s="329"/>
    </row>
    <row r="34" spans="2:7" ht="38.25">
      <c r="B34" s="157" t="s">
        <v>170</v>
      </c>
      <c r="C34" s="45" t="s">
        <v>269</v>
      </c>
      <c r="D34" s="56">
        <v>100</v>
      </c>
      <c r="E34" s="47" t="s">
        <v>444</v>
      </c>
      <c r="F34" s="48"/>
      <c r="G34" s="163">
        <f>D34*F34</f>
        <v>0</v>
      </c>
    </row>
    <row r="35" spans="2:7" ht="12.75">
      <c r="B35" s="157"/>
      <c r="C35" s="45"/>
      <c r="D35" s="56"/>
      <c r="E35" s="47"/>
      <c r="F35" s="48"/>
      <c r="G35" s="163"/>
    </row>
    <row r="36" spans="2:7" ht="51">
      <c r="B36" s="157" t="s">
        <v>171</v>
      </c>
      <c r="C36" s="45" t="s">
        <v>270</v>
      </c>
      <c r="D36" s="56">
        <v>9.6</v>
      </c>
      <c r="E36" s="47" t="s">
        <v>271</v>
      </c>
      <c r="F36" s="48"/>
      <c r="G36" s="163">
        <f aca="true" t="shared" si="0" ref="G36:G44">D36*F36</f>
        <v>0</v>
      </c>
    </row>
    <row r="37" spans="2:7" ht="12.75">
      <c r="B37" s="157"/>
      <c r="C37" s="45"/>
      <c r="D37" s="56"/>
      <c r="E37" s="47"/>
      <c r="F37" s="48"/>
      <c r="G37" s="163"/>
    </row>
    <row r="38" spans="2:7" ht="38.25">
      <c r="B38" s="157" t="s">
        <v>172</v>
      </c>
      <c r="C38" s="45" t="s">
        <v>272</v>
      </c>
      <c r="D38" s="56">
        <v>28.8</v>
      </c>
      <c r="E38" s="47" t="s">
        <v>271</v>
      </c>
      <c r="F38" s="48"/>
      <c r="G38" s="163">
        <f t="shared" si="0"/>
        <v>0</v>
      </c>
    </row>
    <row r="39" spans="2:7" ht="12.75">
      <c r="B39" s="157"/>
      <c r="C39" s="45"/>
      <c r="D39" s="56"/>
      <c r="E39" s="47"/>
      <c r="F39" s="48"/>
      <c r="G39" s="163"/>
    </row>
    <row r="40" spans="2:7" ht="12.75">
      <c r="B40" s="157" t="s">
        <v>173</v>
      </c>
      <c r="C40" s="45" t="s">
        <v>964</v>
      </c>
      <c r="D40" s="56">
        <v>339</v>
      </c>
      <c r="E40" s="47" t="s">
        <v>444</v>
      </c>
      <c r="F40" s="48"/>
      <c r="G40" s="163">
        <f t="shared" si="0"/>
        <v>0</v>
      </c>
    </row>
    <row r="41" spans="2:7" ht="12.75">
      <c r="B41" s="157"/>
      <c r="C41" s="45"/>
      <c r="D41" s="56"/>
      <c r="E41" s="47"/>
      <c r="F41" s="48"/>
      <c r="G41" s="163"/>
    </row>
    <row r="42" spans="2:7" ht="25.5">
      <c r="B42" s="157" t="s">
        <v>174</v>
      </c>
      <c r="C42" s="45" t="s">
        <v>615</v>
      </c>
      <c r="D42" s="56">
        <v>40</v>
      </c>
      <c r="E42" s="47" t="s">
        <v>444</v>
      </c>
      <c r="F42" s="48"/>
      <c r="G42" s="163">
        <f t="shared" si="0"/>
        <v>0</v>
      </c>
    </row>
    <row r="43" spans="2:7" ht="12.75">
      <c r="B43" s="157"/>
      <c r="C43" s="45"/>
      <c r="D43" s="56"/>
      <c r="E43" s="47"/>
      <c r="F43" s="48"/>
      <c r="G43" s="163"/>
    </row>
    <row r="44" spans="2:7" ht="25.5">
      <c r="B44" s="157" t="s">
        <v>375</v>
      </c>
      <c r="C44" s="45" t="s">
        <v>273</v>
      </c>
      <c r="D44" s="56">
        <v>16</v>
      </c>
      <c r="E44" s="47" t="s">
        <v>271</v>
      </c>
      <c r="F44" s="48"/>
      <c r="G44" s="163">
        <f t="shared" si="0"/>
        <v>0</v>
      </c>
    </row>
    <row r="45" spans="2:15" ht="13.5" thickBot="1">
      <c r="B45" s="165"/>
      <c r="C45" s="57"/>
      <c r="D45" s="58"/>
      <c r="E45" s="31"/>
      <c r="F45" s="403"/>
      <c r="G45" s="166"/>
      <c r="J45" s="49"/>
      <c r="K45" s="49"/>
      <c r="L45" s="49"/>
      <c r="M45" s="49"/>
      <c r="N45" s="49"/>
      <c r="O45" s="49"/>
    </row>
    <row r="46" spans="2:15" ht="14.25" thickBot="1" thickTop="1">
      <c r="B46" s="167"/>
      <c r="C46" s="50" t="s">
        <v>600</v>
      </c>
      <c r="D46" s="95"/>
      <c r="E46" s="51"/>
      <c r="F46" s="79"/>
      <c r="G46" s="168">
        <f>SUM(G34:G45)</f>
        <v>0</v>
      </c>
      <c r="J46" s="49"/>
      <c r="K46" s="49"/>
      <c r="L46" s="49"/>
      <c r="M46" s="49"/>
      <c r="N46" s="49"/>
      <c r="O46" s="49"/>
    </row>
    <row r="47" spans="2:15" ht="12.75">
      <c r="B47" s="155"/>
      <c r="C47" s="52"/>
      <c r="D47" s="93"/>
      <c r="E47" s="44"/>
      <c r="F47" s="76"/>
      <c r="G47" s="156"/>
      <c r="J47" s="49"/>
      <c r="K47" s="49"/>
      <c r="L47" s="49"/>
      <c r="M47" s="49"/>
      <c r="N47" s="49"/>
      <c r="O47" s="49"/>
    </row>
    <row r="48" spans="2:15" ht="13.5" thickBot="1">
      <c r="B48" s="169"/>
      <c r="C48" s="59"/>
      <c r="D48" s="60"/>
      <c r="E48" s="61"/>
      <c r="F48" s="81"/>
      <c r="G48" s="170"/>
      <c r="J48" s="49"/>
      <c r="K48" s="49"/>
      <c r="L48" s="49"/>
      <c r="M48" s="49"/>
      <c r="N48" s="49"/>
      <c r="O48" s="49"/>
    </row>
    <row r="49" spans="2:15" ht="13.5" thickBot="1">
      <c r="B49" s="346" t="s">
        <v>95</v>
      </c>
      <c r="C49" s="347" t="s">
        <v>279</v>
      </c>
      <c r="D49" s="348"/>
      <c r="E49" s="349"/>
      <c r="F49" s="350"/>
      <c r="G49" s="351"/>
      <c r="J49" s="49"/>
      <c r="K49" s="49"/>
      <c r="L49" s="49"/>
      <c r="M49" s="49"/>
      <c r="N49" s="49"/>
      <c r="O49" s="49"/>
    </row>
    <row r="50" spans="2:15" ht="12.75">
      <c r="B50" s="171"/>
      <c r="C50" s="63"/>
      <c r="D50" s="97"/>
      <c r="E50" s="64"/>
      <c r="F50" s="76"/>
      <c r="G50" s="172"/>
      <c r="J50" s="49"/>
      <c r="K50" s="49"/>
      <c r="L50" s="49"/>
      <c r="M50" s="49"/>
      <c r="N50" s="49"/>
      <c r="O50" s="49"/>
    </row>
    <row r="51" spans="2:15" ht="25.5">
      <c r="B51" s="157" t="s">
        <v>175</v>
      </c>
      <c r="C51" s="45" t="s">
        <v>978</v>
      </c>
      <c r="D51" s="56">
        <v>339</v>
      </c>
      <c r="E51" s="47" t="s">
        <v>444</v>
      </c>
      <c r="F51" s="48"/>
      <c r="G51" s="163">
        <f>D51*F51</f>
        <v>0</v>
      </c>
      <c r="J51" s="49"/>
      <c r="K51" s="49"/>
      <c r="L51" s="49"/>
      <c r="M51" s="49"/>
      <c r="N51" s="49"/>
      <c r="O51" s="49"/>
    </row>
    <row r="52" spans="2:15" ht="12.75">
      <c r="B52" s="157"/>
      <c r="C52" s="45"/>
      <c r="D52" s="56"/>
      <c r="E52" s="47"/>
      <c r="F52" s="48"/>
      <c r="G52" s="163"/>
      <c r="J52" s="49"/>
      <c r="K52" s="49"/>
      <c r="L52" s="49"/>
      <c r="M52" s="49"/>
      <c r="N52" s="49"/>
      <c r="O52" s="49"/>
    </row>
    <row r="53" spans="2:15" ht="38.25">
      <c r="B53" s="157" t="s">
        <v>176</v>
      </c>
      <c r="C53" s="45" t="s">
        <v>281</v>
      </c>
      <c r="D53" s="56">
        <v>9.6</v>
      </c>
      <c r="E53" s="47" t="s">
        <v>271</v>
      </c>
      <c r="F53" s="48"/>
      <c r="G53" s="163">
        <f aca="true" t="shared" si="1" ref="G53:G65">D53*F53</f>
        <v>0</v>
      </c>
      <c r="J53" s="49"/>
      <c r="K53" s="49"/>
      <c r="L53" s="49"/>
      <c r="M53" s="49"/>
      <c r="N53" s="49"/>
      <c r="O53" s="49"/>
    </row>
    <row r="54" spans="2:15" ht="12.75">
      <c r="B54" s="157"/>
      <c r="C54" s="45"/>
      <c r="D54" s="56"/>
      <c r="E54" s="47"/>
      <c r="F54" s="48"/>
      <c r="G54" s="163"/>
      <c r="J54" s="49"/>
      <c r="K54" s="49"/>
      <c r="L54" s="49"/>
      <c r="M54" s="49"/>
      <c r="N54" s="49"/>
      <c r="O54" s="49"/>
    </row>
    <row r="55" spans="2:15" ht="38.25">
      <c r="B55" s="157" t="s">
        <v>177</v>
      </c>
      <c r="C55" s="45" t="s">
        <v>984</v>
      </c>
      <c r="D55" s="56">
        <v>28.8</v>
      </c>
      <c r="E55" s="47" t="s">
        <v>271</v>
      </c>
      <c r="F55" s="48"/>
      <c r="G55" s="163">
        <f t="shared" si="1"/>
        <v>0</v>
      </c>
      <c r="J55" s="49"/>
      <c r="K55" s="49"/>
      <c r="L55" s="49"/>
      <c r="M55" s="49"/>
      <c r="N55" s="49"/>
      <c r="O55" s="49"/>
    </row>
    <row r="56" spans="2:15" ht="12.75">
      <c r="B56" s="157"/>
      <c r="C56" s="45"/>
      <c r="D56" s="56"/>
      <c r="E56" s="47"/>
      <c r="F56" s="48"/>
      <c r="G56" s="163"/>
      <c r="J56" s="49"/>
      <c r="K56" s="49"/>
      <c r="L56" s="49"/>
      <c r="M56" s="49"/>
      <c r="N56" s="49"/>
      <c r="O56" s="49"/>
    </row>
    <row r="57" spans="2:15" ht="25.5">
      <c r="B57" s="157" t="s">
        <v>178</v>
      </c>
      <c r="C57" s="45" t="s">
        <v>301</v>
      </c>
      <c r="D57" s="56">
        <v>278.1</v>
      </c>
      <c r="E57" s="47" t="s">
        <v>444</v>
      </c>
      <c r="F57" s="48"/>
      <c r="G57" s="163">
        <f t="shared" si="1"/>
        <v>0</v>
      </c>
      <c r="J57" s="49"/>
      <c r="K57" s="49"/>
      <c r="L57" s="49"/>
      <c r="M57" s="49"/>
      <c r="N57" s="49"/>
      <c r="O57" s="49"/>
    </row>
    <row r="58" spans="2:15" ht="12.75">
      <c r="B58" s="157"/>
      <c r="C58" s="45"/>
      <c r="D58" s="56"/>
      <c r="E58" s="47"/>
      <c r="F58" s="48"/>
      <c r="G58" s="163"/>
      <c r="J58" s="49"/>
      <c r="K58" s="49"/>
      <c r="L58" s="49"/>
      <c r="M58" s="49"/>
      <c r="N58" s="49"/>
      <c r="O58" s="49"/>
    </row>
    <row r="59" spans="2:15" ht="38.25">
      <c r="B59" s="157" t="s">
        <v>179</v>
      </c>
      <c r="C59" s="45" t="s">
        <v>300</v>
      </c>
      <c r="D59" s="56">
        <v>9.7</v>
      </c>
      <c r="E59" s="47" t="s">
        <v>444</v>
      </c>
      <c r="F59" s="48"/>
      <c r="G59" s="163">
        <f t="shared" si="1"/>
        <v>0</v>
      </c>
      <c r="J59" s="49"/>
      <c r="K59" s="49"/>
      <c r="L59" s="49"/>
      <c r="M59" s="49"/>
      <c r="N59" s="49"/>
      <c r="O59" s="49"/>
    </row>
    <row r="60" spans="2:15" ht="12.75">
      <c r="B60" s="157"/>
      <c r="C60" s="45"/>
      <c r="D60" s="56"/>
      <c r="E60" s="47"/>
      <c r="F60" s="48"/>
      <c r="G60" s="163"/>
      <c r="J60" s="49"/>
      <c r="K60" s="49"/>
      <c r="L60" s="49"/>
      <c r="M60" s="49"/>
      <c r="N60" s="49"/>
      <c r="O60" s="49"/>
    </row>
    <row r="61" spans="2:15" ht="12.75">
      <c r="B61" s="157" t="s">
        <v>180</v>
      </c>
      <c r="C61" s="45" t="s">
        <v>957</v>
      </c>
      <c r="D61" s="56">
        <v>117</v>
      </c>
      <c r="E61" s="47" t="s">
        <v>440</v>
      </c>
      <c r="F61" s="48"/>
      <c r="G61" s="163">
        <f t="shared" si="1"/>
        <v>0</v>
      </c>
      <c r="J61" s="49"/>
      <c r="K61" s="49"/>
      <c r="L61" s="49"/>
      <c r="M61" s="49"/>
      <c r="N61" s="49"/>
      <c r="O61" s="49"/>
    </row>
    <row r="62" spans="2:15" ht="12.75">
      <c r="B62" s="157"/>
      <c r="C62" s="45"/>
      <c r="D62" s="56"/>
      <c r="E62" s="47"/>
      <c r="F62" s="48"/>
      <c r="G62" s="163"/>
      <c r="J62" s="49"/>
      <c r="K62" s="49"/>
      <c r="L62" s="49"/>
      <c r="M62" s="49"/>
      <c r="N62" s="49"/>
      <c r="O62" s="49"/>
    </row>
    <row r="63" spans="2:15" ht="25.5">
      <c r="B63" s="157" t="s">
        <v>181</v>
      </c>
      <c r="C63" s="45" t="s">
        <v>377</v>
      </c>
      <c r="D63" s="56">
        <v>64.3</v>
      </c>
      <c r="E63" s="47" t="s">
        <v>440</v>
      </c>
      <c r="F63" s="48"/>
      <c r="G63" s="163">
        <f t="shared" si="1"/>
        <v>0</v>
      </c>
      <c r="J63" s="49"/>
      <c r="K63" s="49"/>
      <c r="L63" s="49"/>
      <c r="M63" s="49"/>
      <c r="N63" s="49"/>
      <c r="O63" s="49"/>
    </row>
    <row r="64" spans="2:15" ht="12.75">
      <c r="B64" s="157"/>
      <c r="C64" s="45"/>
      <c r="D64" s="56"/>
      <c r="E64" s="47"/>
      <c r="F64" s="48"/>
      <c r="G64" s="163"/>
      <c r="J64" s="49"/>
      <c r="K64" s="49"/>
      <c r="L64" s="49"/>
      <c r="M64" s="49"/>
      <c r="N64" s="49"/>
      <c r="O64" s="49"/>
    </row>
    <row r="65" spans="2:15" ht="25.5">
      <c r="B65" s="157" t="s">
        <v>182</v>
      </c>
      <c r="C65" s="45" t="s">
        <v>211</v>
      </c>
      <c r="D65" s="56">
        <v>97</v>
      </c>
      <c r="E65" s="47" t="s">
        <v>440</v>
      </c>
      <c r="F65" s="48"/>
      <c r="G65" s="163">
        <f t="shared" si="1"/>
        <v>0</v>
      </c>
      <c r="J65" s="49"/>
      <c r="K65" s="49"/>
      <c r="L65" s="49"/>
      <c r="M65" s="49"/>
      <c r="N65" s="49"/>
      <c r="O65" s="49"/>
    </row>
    <row r="66" spans="2:7" ht="13.5" thickBot="1">
      <c r="B66" s="193"/>
      <c r="C66" s="187"/>
      <c r="D66" s="194"/>
      <c r="E66" s="352"/>
      <c r="F66" s="80"/>
      <c r="G66" s="195"/>
    </row>
    <row r="67" spans="2:7" ht="14.25" thickBot="1" thickTop="1">
      <c r="B67" s="167"/>
      <c r="C67" s="50" t="s">
        <v>298</v>
      </c>
      <c r="D67" s="96"/>
      <c r="E67" s="51"/>
      <c r="F67" s="188"/>
      <c r="G67" s="168">
        <f>SUM(G51:G66)</f>
        <v>0</v>
      </c>
    </row>
    <row r="68" spans="2:7" ht="12.75">
      <c r="B68" s="171"/>
      <c r="C68" s="63"/>
      <c r="D68" s="97"/>
      <c r="E68" s="64"/>
      <c r="F68" s="76"/>
      <c r="G68" s="172"/>
    </row>
    <row r="69" spans="2:7" ht="13.5" thickBot="1">
      <c r="B69" s="173"/>
      <c r="C69" s="65"/>
      <c r="D69" s="98"/>
      <c r="E69" s="66"/>
      <c r="F69" s="81"/>
      <c r="G69" s="170"/>
    </row>
    <row r="70" spans="2:7" ht="13.5" thickBot="1">
      <c r="B70" s="353" t="s">
        <v>103</v>
      </c>
      <c r="C70" s="354" t="s">
        <v>299</v>
      </c>
      <c r="D70" s="355"/>
      <c r="E70" s="356"/>
      <c r="F70" s="350"/>
      <c r="G70" s="357"/>
    </row>
    <row r="71" spans="2:7" ht="12.75">
      <c r="B71" s="264"/>
      <c r="C71" s="265"/>
      <c r="D71" s="266"/>
      <c r="E71" s="267"/>
      <c r="F71" s="243"/>
      <c r="G71" s="244"/>
    </row>
    <row r="72" spans="2:7" ht="25.5">
      <c r="B72" s="264" t="s">
        <v>184</v>
      </c>
      <c r="C72" s="45" t="s">
        <v>217</v>
      </c>
      <c r="D72" s="56">
        <v>2.31</v>
      </c>
      <c r="E72" s="47" t="s">
        <v>271</v>
      </c>
      <c r="F72" s="48"/>
      <c r="G72" s="163">
        <f>+D72*F72</f>
        <v>0</v>
      </c>
    </row>
    <row r="73" spans="2:7" ht="12.75">
      <c r="B73" s="264"/>
      <c r="C73" s="45"/>
      <c r="D73" s="56"/>
      <c r="E73" s="47"/>
      <c r="F73" s="48"/>
      <c r="G73" s="163"/>
    </row>
    <row r="74" spans="2:7" ht="25.5">
      <c r="B74" s="106" t="s">
        <v>185</v>
      </c>
      <c r="C74" s="45" t="s">
        <v>760</v>
      </c>
      <c r="D74" s="56">
        <v>2</v>
      </c>
      <c r="E74" s="47" t="s">
        <v>271</v>
      </c>
      <c r="F74" s="48"/>
      <c r="G74" s="163">
        <f>+D74*F74</f>
        <v>0</v>
      </c>
    </row>
    <row r="75" spans="2:7" ht="12.75">
      <c r="B75" s="264"/>
      <c r="C75" s="45"/>
      <c r="D75" s="56"/>
      <c r="E75" s="47"/>
      <c r="F75" s="48"/>
      <c r="G75" s="163"/>
    </row>
    <row r="76" spans="2:7" ht="38.25">
      <c r="B76" s="264" t="s">
        <v>186</v>
      </c>
      <c r="C76" s="45" t="s">
        <v>348</v>
      </c>
      <c r="D76" s="56">
        <v>3.52</v>
      </c>
      <c r="E76" s="47" t="s">
        <v>271</v>
      </c>
      <c r="F76" s="48"/>
      <c r="G76" s="163">
        <f aca="true" t="shared" si="2" ref="G76:G106">+D76*F76</f>
        <v>0</v>
      </c>
    </row>
    <row r="77" spans="2:7" ht="12.75">
      <c r="B77" s="264"/>
      <c r="C77" s="45"/>
      <c r="D77" s="56"/>
      <c r="E77" s="47"/>
      <c r="F77" s="48"/>
      <c r="G77" s="163"/>
    </row>
    <row r="78" spans="2:7" ht="25.5">
      <c r="B78" s="106" t="s">
        <v>187</v>
      </c>
      <c r="C78" s="45" t="s">
        <v>902</v>
      </c>
      <c r="D78" s="56">
        <v>0.5</v>
      </c>
      <c r="E78" s="47" t="s">
        <v>271</v>
      </c>
      <c r="F78" s="48"/>
      <c r="G78" s="163">
        <f t="shared" si="2"/>
        <v>0</v>
      </c>
    </row>
    <row r="79" spans="2:7" ht="12.75">
      <c r="B79" s="264"/>
      <c r="C79" s="45"/>
      <c r="D79" s="56"/>
      <c r="E79" s="47"/>
      <c r="F79" s="48"/>
      <c r="G79" s="163"/>
    </row>
    <row r="80" spans="2:7" ht="25.5">
      <c r="B80" s="264" t="s">
        <v>188</v>
      </c>
      <c r="C80" s="45" t="s">
        <v>903</v>
      </c>
      <c r="D80" s="56">
        <v>0.5</v>
      </c>
      <c r="E80" s="47" t="s">
        <v>271</v>
      </c>
      <c r="F80" s="48"/>
      <c r="G80" s="163">
        <f t="shared" si="2"/>
        <v>0</v>
      </c>
    </row>
    <row r="81" spans="2:7" ht="12.75">
      <c r="B81" s="264"/>
      <c r="C81" s="45"/>
      <c r="D81" s="56"/>
      <c r="E81" s="47"/>
      <c r="F81" s="48"/>
      <c r="G81" s="163"/>
    </row>
    <row r="82" spans="2:7" ht="25.5">
      <c r="B82" s="106" t="s">
        <v>189</v>
      </c>
      <c r="C82" s="45" t="s">
        <v>904</v>
      </c>
      <c r="D82" s="56">
        <v>3.81</v>
      </c>
      <c r="E82" s="47" t="s">
        <v>271</v>
      </c>
      <c r="F82" s="48"/>
      <c r="G82" s="163">
        <f t="shared" si="2"/>
        <v>0</v>
      </c>
    </row>
    <row r="83" spans="2:7" ht="12.75">
      <c r="B83" s="264"/>
      <c r="C83" s="45"/>
      <c r="D83" s="56"/>
      <c r="E83" s="47"/>
      <c r="F83" s="48"/>
      <c r="G83" s="163"/>
    </row>
    <row r="84" spans="2:7" ht="12.75">
      <c r="B84" s="264" t="s">
        <v>190</v>
      </c>
      <c r="C84" s="45" t="s">
        <v>905</v>
      </c>
      <c r="D84" s="56">
        <v>4.32</v>
      </c>
      <c r="E84" s="47" t="s">
        <v>444</v>
      </c>
      <c r="F84" s="48"/>
      <c r="G84" s="163">
        <f t="shared" si="2"/>
        <v>0</v>
      </c>
    </row>
    <row r="85" spans="2:7" ht="12.75">
      <c r="B85" s="264"/>
      <c r="C85" s="45"/>
      <c r="D85" s="56"/>
      <c r="E85" s="47"/>
      <c r="F85" s="48"/>
      <c r="G85" s="163"/>
    </row>
    <row r="86" spans="2:7" ht="25.5">
      <c r="B86" s="106" t="s">
        <v>191</v>
      </c>
      <c r="C86" s="45" t="s">
        <v>378</v>
      </c>
      <c r="D86" s="56">
        <v>30</v>
      </c>
      <c r="E86" s="47" t="s">
        <v>440</v>
      </c>
      <c r="F86" s="48"/>
      <c r="G86" s="163">
        <f t="shared" si="2"/>
        <v>0</v>
      </c>
    </row>
    <row r="87" spans="2:7" ht="12.75">
      <c r="B87" s="264"/>
      <c r="C87" s="45"/>
      <c r="D87" s="56"/>
      <c r="E87" s="47"/>
      <c r="F87" s="48"/>
      <c r="G87" s="163"/>
    </row>
    <row r="88" spans="2:7" ht="38.25">
      <c r="B88" s="264" t="s">
        <v>192</v>
      </c>
      <c r="C88" s="45" t="s">
        <v>379</v>
      </c>
      <c r="D88" s="56">
        <v>5.4</v>
      </c>
      <c r="E88" s="47" t="s">
        <v>440</v>
      </c>
      <c r="F88" s="48"/>
      <c r="G88" s="163">
        <f t="shared" si="2"/>
        <v>0</v>
      </c>
    </row>
    <row r="89" spans="2:7" ht="12.75">
      <c r="B89" s="264"/>
      <c r="C89" s="45"/>
      <c r="D89" s="56"/>
      <c r="E89" s="47"/>
      <c r="F89" s="48"/>
      <c r="G89" s="163"/>
    </row>
    <row r="90" spans="2:7" ht="12.75">
      <c r="B90" s="106" t="s">
        <v>193</v>
      </c>
      <c r="C90" s="45" t="s">
        <v>906</v>
      </c>
      <c r="D90" s="56">
        <v>1</v>
      </c>
      <c r="E90" s="47" t="s">
        <v>442</v>
      </c>
      <c r="F90" s="48"/>
      <c r="G90" s="163">
        <f t="shared" si="2"/>
        <v>0</v>
      </c>
    </row>
    <row r="91" spans="2:7" ht="12.75">
      <c r="B91" s="264"/>
      <c r="C91" s="45"/>
      <c r="D91" s="56"/>
      <c r="E91" s="47"/>
      <c r="F91" s="48"/>
      <c r="G91" s="163"/>
    </row>
    <row r="92" spans="2:7" ht="12.75">
      <c r="B92" s="264" t="s">
        <v>194</v>
      </c>
      <c r="C92" s="45" t="s">
        <v>380</v>
      </c>
      <c r="D92" s="56">
        <v>2</v>
      </c>
      <c r="E92" s="47" t="s">
        <v>442</v>
      </c>
      <c r="F92" s="48"/>
      <c r="G92" s="163">
        <f t="shared" si="2"/>
        <v>0</v>
      </c>
    </row>
    <row r="93" spans="2:7" ht="12.75">
      <c r="B93" s="264"/>
      <c r="C93" s="45"/>
      <c r="D93" s="56"/>
      <c r="E93" s="47"/>
      <c r="F93" s="48"/>
      <c r="G93" s="163"/>
    </row>
    <row r="94" spans="2:7" ht="51">
      <c r="B94" s="106" t="s">
        <v>195</v>
      </c>
      <c r="C94" s="45" t="s">
        <v>381</v>
      </c>
      <c r="D94" s="56">
        <v>1</v>
      </c>
      <c r="E94" s="47" t="s">
        <v>442</v>
      </c>
      <c r="F94" s="48"/>
      <c r="G94" s="163">
        <f t="shared" si="2"/>
        <v>0</v>
      </c>
    </row>
    <row r="95" spans="2:7" ht="12.75">
      <c r="B95" s="264"/>
      <c r="C95" s="45"/>
      <c r="D95" s="56"/>
      <c r="E95" s="47"/>
      <c r="F95" s="48"/>
      <c r="G95" s="163"/>
    </row>
    <row r="96" spans="2:7" ht="51">
      <c r="B96" s="264" t="s">
        <v>196</v>
      </c>
      <c r="C96" s="45" t="s">
        <v>382</v>
      </c>
      <c r="D96" s="56">
        <v>1</v>
      </c>
      <c r="E96" s="47" t="s">
        <v>442</v>
      </c>
      <c r="F96" s="48"/>
      <c r="G96" s="163">
        <f t="shared" si="2"/>
        <v>0</v>
      </c>
    </row>
    <row r="97" spans="2:7" ht="12.75">
      <c r="B97" s="264"/>
      <c r="C97" s="45"/>
      <c r="D97" s="56"/>
      <c r="E97" s="47"/>
      <c r="F97" s="48"/>
      <c r="G97" s="163"/>
    </row>
    <row r="98" spans="2:7" ht="25.5">
      <c r="B98" s="106" t="s">
        <v>197</v>
      </c>
      <c r="C98" s="45" t="s">
        <v>183</v>
      </c>
      <c r="D98" s="56">
        <v>1</v>
      </c>
      <c r="E98" s="47" t="s">
        <v>442</v>
      </c>
      <c r="F98" s="48"/>
      <c r="G98" s="163">
        <f t="shared" si="2"/>
        <v>0</v>
      </c>
    </row>
    <row r="99" spans="2:7" ht="12.75">
      <c r="B99" s="264"/>
      <c r="C99" s="45"/>
      <c r="D99" s="56"/>
      <c r="E99" s="47"/>
      <c r="F99" s="48"/>
      <c r="G99" s="163"/>
    </row>
    <row r="100" spans="2:7" ht="12.75">
      <c r="B100" s="264" t="s">
        <v>383</v>
      </c>
      <c r="C100" s="45" t="s">
        <v>137</v>
      </c>
      <c r="D100" s="56">
        <v>12</v>
      </c>
      <c r="E100" s="47" t="s">
        <v>440</v>
      </c>
      <c r="F100" s="48"/>
      <c r="G100" s="163">
        <f t="shared" si="2"/>
        <v>0</v>
      </c>
    </row>
    <row r="101" spans="2:7" ht="12.75">
      <c r="B101" s="264"/>
      <c r="C101" s="45"/>
      <c r="D101" s="56"/>
      <c r="E101" s="47"/>
      <c r="F101" s="48"/>
      <c r="G101" s="163"/>
    </row>
    <row r="102" spans="2:7" ht="12.75">
      <c r="B102" s="106" t="s">
        <v>384</v>
      </c>
      <c r="C102" s="45" t="s">
        <v>698</v>
      </c>
      <c r="D102" s="56">
        <v>5.4</v>
      </c>
      <c r="E102" s="47" t="s">
        <v>440</v>
      </c>
      <c r="F102" s="48"/>
      <c r="G102" s="163">
        <f t="shared" si="2"/>
        <v>0</v>
      </c>
    </row>
    <row r="103" spans="2:7" ht="12.75">
      <c r="B103" s="264"/>
      <c r="C103" s="45"/>
      <c r="D103" s="56"/>
      <c r="E103" s="47"/>
      <c r="F103" s="48"/>
      <c r="G103" s="163"/>
    </row>
    <row r="104" spans="2:7" ht="12.75">
      <c r="B104" s="264" t="s">
        <v>385</v>
      </c>
      <c r="C104" s="45" t="s">
        <v>890</v>
      </c>
      <c r="D104" s="56">
        <v>5.4</v>
      </c>
      <c r="E104" s="47" t="s">
        <v>440</v>
      </c>
      <c r="F104" s="48"/>
      <c r="G104" s="163">
        <f t="shared" si="2"/>
        <v>0</v>
      </c>
    </row>
    <row r="105" spans="2:7" ht="12.75">
      <c r="B105" s="264"/>
      <c r="C105" s="45"/>
      <c r="D105" s="56"/>
      <c r="E105" s="47"/>
      <c r="F105" s="48"/>
      <c r="G105" s="163"/>
    </row>
    <row r="106" spans="2:7" ht="12.75">
      <c r="B106" s="106" t="s">
        <v>386</v>
      </c>
      <c r="C106" s="45" t="s">
        <v>700</v>
      </c>
      <c r="D106" s="56">
        <v>5.4</v>
      </c>
      <c r="E106" s="47" t="s">
        <v>440</v>
      </c>
      <c r="F106" s="48"/>
      <c r="G106" s="163">
        <f t="shared" si="2"/>
        <v>0</v>
      </c>
    </row>
    <row r="107" spans="2:7" ht="13.5" thickBot="1">
      <c r="B107" s="331"/>
      <c r="C107" s="67"/>
      <c r="D107" s="58"/>
      <c r="E107" s="68"/>
      <c r="F107" s="80"/>
      <c r="G107" s="332"/>
    </row>
    <row r="108" spans="2:7" ht="14.25" thickBot="1" thickTop="1">
      <c r="B108" s="167"/>
      <c r="C108" s="69" t="s">
        <v>728</v>
      </c>
      <c r="D108" s="95"/>
      <c r="E108" s="51"/>
      <c r="F108" s="79"/>
      <c r="G108" s="168">
        <f>SUM(G72:G107)</f>
        <v>0</v>
      </c>
    </row>
    <row r="109" spans="2:7" ht="12.75">
      <c r="B109" s="174"/>
      <c r="C109" s="70"/>
      <c r="D109" s="91"/>
      <c r="E109" s="71"/>
      <c r="F109" s="374"/>
      <c r="G109" s="175"/>
    </row>
    <row r="110" spans="2:7" ht="12.75">
      <c r="B110" s="176"/>
      <c r="C110" s="45"/>
      <c r="D110" s="56"/>
      <c r="E110" s="47"/>
      <c r="F110" s="404"/>
      <c r="G110" s="158"/>
    </row>
    <row r="111" spans="2:7" ht="13.5" thickBot="1">
      <c r="B111" s="300" t="s">
        <v>104</v>
      </c>
      <c r="C111" s="312" t="s">
        <v>536</v>
      </c>
      <c r="D111" s="313"/>
      <c r="E111" s="314"/>
      <c r="F111" s="405"/>
      <c r="G111" s="315"/>
    </row>
    <row r="112" spans="2:7" ht="12.75">
      <c r="B112" s="272"/>
      <c r="C112" s="273"/>
      <c r="D112" s="274"/>
      <c r="E112" s="273"/>
      <c r="F112" s="243"/>
      <c r="G112" s="275"/>
    </row>
    <row r="113" spans="2:7" ht="12.75">
      <c r="B113" s="145" t="s">
        <v>761</v>
      </c>
      <c r="C113" s="40" t="s">
        <v>919</v>
      </c>
      <c r="D113" s="56">
        <v>3</v>
      </c>
      <c r="E113" s="183" t="s">
        <v>606</v>
      </c>
      <c r="F113" s="178"/>
      <c r="G113" s="158">
        <f>+D113*F113</f>
        <v>0</v>
      </c>
    </row>
    <row r="114" spans="2:7" ht="12.75">
      <c r="B114" s="334"/>
      <c r="C114" s="40"/>
      <c r="D114" s="56"/>
      <c r="E114" s="183"/>
      <c r="F114" s="178"/>
      <c r="G114" s="158"/>
    </row>
    <row r="115" spans="2:7" ht="25.5" customHeight="1">
      <c r="B115" s="176" t="s">
        <v>762</v>
      </c>
      <c r="C115" s="74" t="s">
        <v>135</v>
      </c>
      <c r="D115" s="56">
        <v>2</v>
      </c>
      <c r="E115" s="183" t="s">
        <v>606</v>
      </c>
      <c r="F115" s="178"/>
      <c r="G115" s="158">
        <f>+D115*F115</f>
        <v>0</v>
      </c>
    </row>
    <row r="116" spans="2:7" ht="13.5" thickBot="1">
      <c r="B116" s="278"/>
      <c r="C116" s="279"/>
      <c r="D116" s="280"/>
      <c r="E116" s="281"/>
      <c r="F116" s="406"/>
      <c r="G116" s="282"/>
    </row>
    <row r="117" spans="2:7" ht="14.25" thickBot="1" thickTop="1">
      <c r="B117" s="227"/>
      <c r="C117" s="239" t="s">
        <v>607</v>
      </c>
      <c r="D117" s="228"/>
      <c r="E117" s="229"/>
      <c r="F117" s="407"/>
      <c r="G117" s="230">
        <f>SUM(G113:G116)</f>
        <v>0</v>
      </c>
    </row>
    <row r="118" ht="12.75">
      <c r="D118" s="125"/>
    </row>
    <row r="119" ht="12.75">
      <c r="D119" s="125"/>
    </row>
    <row r="120" ht="12.75">
      <c r="D120" s="125"/>
    </row>
    <row r="121" ht="12.75">
      <c r="D121" s="125"/>
    </row>
    <row r="122" ht="12.75">
      <c r="D122" s="125"/>
    </row>
    <row r="123" ht="12.75">
      <c r="D123" s="125"/>
    </row>
    <row r="124" ht="12.75">
      <c r="D124" s="125"/>
    </row>
    <row r="125" ht="12.75">
      <c r="D125" s="125"/>
    </row>
    <row r="126" ht="12.75">
      <c r="D126" s="125"/>
    </row>
    <row r="127" ht="12.75">
      <c r="D127" s="125"/>
    </row>
    <row r="128" ht="12.75">
      <c r="D128" s="125"/>
    </row>
    <row r="129" ht="12.75">
      <c r="D129" s="125"/>
    </row>
    <row r="130" ht="12.75">
      <c r="D130" s="125"/>
    </row>
    <row r="131" ht="12.75">
      <c r="D131" s="125"/>
    </row>
    <row r="132" ht="12.75">
      <c r="D132" s="125"/>
    </row>
    <row r="133" ht="12.75">
      <c r="D133" s="125"/>
    </row>
    <row r="134" ht="12.75">
      <c r="D134" s="125"/>
    </row>
    <row r="135" ht="12.75">
      <c r="D135" s="125"/>
    </row>
    <row r="136" ht="12.75">
      <c r="D136" s="125"/>
    </row>
    <row r="137" ht="12.75">
      <c r="D137" s="125"/>
    </row>
    <row r="138" ht="12.75">
      <c r="D138" s="125"/>
    </row>
    <row r="139" ht="12.75">
      <c r="D139" s="125"/>
    </row>
    <row r="140" ht="12.75">
      <c r="D140" s="125"/>
    </row>
    <row r="141" ht="12.75">
      <c r="D141" s="125"/>
    </row>
    <row r="142" ht="12.75">
      <c r="D142" s="125"/>
    </row>
    <row r="143" ht="12.75">
      <c r="D143" s="125"/>
    </row>
  </sheetData>
  <sheetProtection password="CA93" sheet="1" scenarios="1" selectLockedCells="1"/>
  <printOptions/>
  <pageMargins left="0.5905511811023623" right="0.75" top="0.984251968503937" bottom="0.984251968503937" header="0.4330708661417323" footer="0.4330708661417323"/>
  <pageSetup horizontalDpi="300" verticalDpi="300" orientation="portrait" paperSize="9" scale="90" r:id="rId1"/>
</worksheet>
</file>

<file path=xl/worksheets/sheet8.xml><?xml version="1.0" encoding="utf-8"?>
<worksheet xmlns="http://schemas.openxmlformats.org/spreadsheetml/2006/main" xmlns:r="http://schemas.openxmlformats.org/officeDocument/2006/relationships">
  <sheetPr>
    <tabColor indexed="43"/>
  </sheetPr>
  <dimension ref="B1:O123"/>
  <sheetViews>
    <sheetView view="pageBreakPreview" zoomScaleSheetLayoutView="100" workbookViewId="0" topLeftCell="A1">
      <selection activeCell="F24" sqref="F24"/>
    </sheetView>
  </sheetViews>
  <sheetFormatPr defaultColWidth="8.796875" defaultRowHeight="15"/>
  <cols>
    <col min="1" max="1" width="7.19921875" style="2" customWidth="1"/>
    <col min="2" max="2" width="7" style="107" customWidth="1"/>
    <col min="3" max="3" width="45.59765625" style="2" customWidth="1"/>
    <col min="4" max="4" width="8.69921875" style="3" customWidth="1"/>
    <col min="5" max="5" width="8.8984375" style="2" customWidth="1"/>
    <col min="6" max="6" width="9.69921875" style="408" customWidth="1"/>
    <col min="7" max="7" width="11.19921875" style="75" customWidth="1"/>
    <col min="8" max="16384" width="9" style="2" customWidth="1"/>
  </cols>
  <sheetData>
    <row r="1" spans="2:7" ht="12.75">
      <c r="B1" s="316"/>
      <c r="C1" s="132"/>
      <c r="D1" s="317"/>
      <c r="E1" s="318"/>
      <c r="F1" s="389"/>
      <c r="G1" s="134"/>
    </row>
    <row r="2" spans="2:7" ht="12.75">
      <c r="B2" s="319"/>
      <c r="C2" s="10" t="s">
        <v>759</v>
      </c>
      <c r="D2" s="11"/>
      <c r="E2" s="12"/>
      <c r="F2" s="390"/>
      <c r="G2" s="320"/>
    </row>
    <row r="3" spans="2:7" ht="38.25">
      <c r="B3" s="321" t="s">
        <v>127</v>
      </c>
      <c r="C3" s="130" t="s">
        <v>628</v>
      </c>
      <c r="D3" s="11"/>
      <c r="E3" s="12"/>
      <c r="F3" s="390"/>
      <c r="G3" s="320"/>
    </row>
    <row r="4" spans="2:7" ht="13.5" thickBot="1">
      <c r="B4" s="322"/>
      <c r="C4" s="140"/>
      <c r="D4" s="323"/>
      <c r="E4" s="128"/>
      <c r="F4" s="391"/>
      <c r="G4" s="142"/>
    </row>
    <row r="5" spans="2:7" ht="12.75">
      <c r="B5" s="324"/>
      <c r="C5" s="17" t="s">
        <v>527</v>
      </c>
      <c r="D5" s="18"/>
      <c r="E5" s="29"/>
      <c r="F5" s="392"/>
      <c r="G5" s="152" t="s">
        <v>930</v>
      </c>
    </row>
    <row r="6" spans="2:7" ht="12.75">
      <c r="B6" s="145" t="s">
        <v>128</v>
      </c>
      <c r="C6" s="20" t="s">
        <v>737</v>
      </c>
      <c r="D6" s="21"/>
      <c r="E6" s="30"/>
      <c r="F6" s="393"/>
      <c r="G6" s="146">
        <f>+G31</f>
        <v>0</v>
      </c>
    </row>
    <row r="7" spans="2:7" ht="12.75">
      <c r="B7" s="145" t="s">
        <v>129</v>
      </c>
      <c r="C7" s="20" t="s">
        <v>436</v>
      </c>
      <c r="D7" s="21"/>
      <c r="E7" s="30"/>
      <c r="F7" s="393"/>
      <c r="G7" s="146">
        <f>+G48</f>
        <v>0</v>
      </c>
    </row>
    <row r="8" spans="2:7" ht="12.75">
      <c r="B8" s="145" t="s">
        <v>130</v>
      </c>
      <c r="C8" s="20" t="s">
        <v>435</v>
      </c>
      <c r="D8" s="21"/>
      <c r="E8" s="30"/>
      <c r="F8" s="393"/>
      <c r="G8" s="146">
        <f>+G71</f>
        <v>0</v>
      </c>
    </row>
    <row r="9" spans="2:7" ht="12.75">
      <c r="B9" s="145" t="s">
        <v>131</v>
      </c>
      <c r="C9" s="20" t="s">
        <v>434</v>
      </c>
      <c r="D9" s="21"/>
      <c r="E9" s="30"/>
      <c r="F9" s="393"/>
      <c r="G9" s="146">
        <f>+G88</f>
        <v>0</v>
      </c>
    </row>
    <row r="10" spans="2:7" ht="12.75">
      <c r="B10" s="145" t="s">
        <v>797</v>
      </c>
      <c r="C10" s="20" t="s">
        <v>536</v>
      </c>
      <c r="D10" s="23"/>
      <c r="E10" s="30"/>
      <c r="F10" s="393"/>
      <c r="G10" s="146">
        <f>G97</f>
        <v>0</v>
      </c>
    </row>
    <row r="11" spans="2:7" ht="13.5" thickBot="1">
      <c r="B11" s="165"/>
      <c r="C11" s="24"/>
      <c r="D11" s="25"/>
      <c r="E11" s="31"/>
      <c r="F11" s="394"/>
      <c r="G11" s="149"/>
    </row>
    <row r="12" spans="2:7" ht="14.25" thickBot="1" thickTop="1">
      <c r="B12" s="325"/>
      <c r="C12" s="27" t="s">
        <v>531</v>
      </c>
      <c r="D12" s="32">
        <v>0.2</v>
      </c>
      <c r="E12" s="33"/>
      <c r="F12" s="395"/>
      <c r="G12" s="151">
        <f>SUM(G6:G11)</f>
        <v>0</v>
      </c>
    </row>
    <row r="13" spans="2:7" ht="12.75">
      <c r="B13" s="322"/>
      <c r="C13" s="140"/>
      <c r="D13" s="323"/>
      <c r="E13" s="128"/>
      <c r="F13" s="391"/>
      <c r="G13" s="142"/>
    </row>
    <row r="14" spans="2:7" ht="12.75">
      <c r="B14" s="322"/>
      <c r="C14" s="140" t="s">
        <v>929</v>
      </c>
      <c r="D14" s="323"/>
      <c r="E14" s="128"/>
      <c r="F14" s="391"/>
      <c r="G14" s="142"/>
    </row>
    <row r="15" spans="2:7" ht="12.75">
      <c r="B15" s="322"/>
      <c r="C15" s="140"/>
      <c r="D15" s="323"/>
      <c r="E15" s="128"/>
      <c r="F15" s="391"/>
      <c r="G15" s="142"/>
    </row>
    <row r="16" spans="2:7" ht="62.25" customHeight="1">
      <c r="B16" s="322"/>
      <c r="C16" s="197" t="s">
        <v>778</v>
      </c>
      <c r="D16" s="323"/>
      <c r="E16" s="128"/>
      <c r="F16" s="391"/>
      <c r="G16" s="142"/>
    </row>
    <row r="17" spans="2:7" ht="13.5" thickBot="1">
      <c r="B17" s="322"/>
      <c r="C17" s="140"/>
      <c r="D17" s="323"/>
      <c r="E17" s="128"/>
      <c r="F17" s="391"/>
      <c r="G17" s="142"/>
    </row>
    <row r="18" spans="2:7" s="37" customFormat="1" ht="12.75">
      <c r="B18" s="326" t="s">
        <v>537</v>
      </c>
      <c r="C18" s="34" t="s">
        <v>538</v>
      </c>
      <c r="D18" s="35" t="s">
        <v>539</v>
      </c>
      <c r="E18" s="36" t="s">
        <v>540</v>
      </c>
      <c r="F18" s="396" t="s">
        <v>541</v>
      </c>
      <c r="G18" s="152" t="s">
        <v>930</v>
      </c>
    </row>
    <row r="19" spans="2:7" s="39" customFormat="1" ht="38.25">
      <c r="B19" s="327"/>
      <c r="C19" s="38" t="s">
        <v>628</v>
      </c>
      <c r="D19" s="92"/>
      <c r="E19" s="38"/>
      <c r="F19" s="397"/>
      <c r="G19" s="153"/>
    </row>
    <row r="20" spans="2:7" ht="12.75">
      <c r="B20" s="328"/>
      <c r="C20" s="40"/>
      <c r="D20" s="41"/>
      <c r="E20" s="42"/>
      <c r="F20" s="73"/>
      <c r="G20" s="154"/>
    </row>
    <row r="21" spans="2:7" ht="12.75">
      <c r="B21" s="341" t="s">
        <v>128</v>
      </c>
      <c r="C21" s="342" t="s">
        <v>11</v>
      </c>
      <c r="D21" s="343"/>
      <c r="E21" s="344"/>
      <c r="F21" s="398"/>
      <c r="G21" s="345"/>
    </row>
    <row r="22" spans="2:7" ht="12.75">
      <c r="B22" s="155"/>
      <c r="C22" s="43"/>
      <c r="D22" s="93"/>
      <c r="E22" s="44"/>
      <c r="F22" s="399"/>
      <c r="G22" s="156"/>
    </row>
    <row r="23" spans="2:7" ht="12.75">
      <c r="B23" s="157" t="s">
        <v>763</v>
      </c>
      <c r="C23" s="45" t="s">
        <v>439</v>
      </c>
      <c r="D23" s="56">
        <v>71.2</v>
      </c>
      <c r="E23" s="47" t="s">
        <v>440</v>
      </c>
      <c r="F23" s="48"/>
      <c r="G23" s="163">
        <f>+D23*F23</f>
        <v>0</v>
      </c>
    </row>
    <row r="24" spans="2:7" ht="12.75">
      <c r="B24" s="157"/>
      <c r="C24" s="45"/>
      <c r="D24" s="56"/>
      <c r="E24" s="47"/>
      <c r="F24" s="48"/>
      <c r="G24" s="163"/>
    </row>
    <row r="25" spans="2:7" ht="12.75">
      <c r="B25" s="157"/>
      <c r="C25" s="45" t="s">
        <v>441</v>
      </c>
      <c r="D25" s="56">
        <v>7</v>
      </c>
      <c r="E25" s="47" t="s">
        <v>442</v>
      </c>
      <c r="F25" s="48"/>
      <c r="G25" s="163">
        <f>+D25*F25</f>
        <v>0</v>
      </c>
    </row>
    <row r="26" spans="2:7" ht="12.75">
      <c r="B26" s="157"/>
      <c r="C26" s="45"/>
      <c r="D26" s="56"/>
      <c r="E26" s="47"/>
      <c r="F26" s="48"/>
      <c r="G26" s="163"/>
    </row>
    <row r="27" spans="2:7" ht="12.75">
      <c r="B27" s="157" t="s">
        <v>167</v>
      </c>
      <c r="C27" s="45" t="s">
        <v>443</v>
      </c>
      <c r="D27" s="56">
        <v>5</v>
      </c>
      <c r="E27" s="47" t="s">
        <v>440</v>
      </c>
      <c r="F27" s="48"/>
      <c r="G27" s="163">
        <f>+D27*F27</f>
        <v>0</v>
      </c>
    </row>
    <row r="28" spans="2:7" ht="12.75">
      <c r="B28" s="157"/>
      <c r="C28" s="45"/>
      <c r="D28" s="56"/>
      <c r="E28" s="47"/>
      <c r="F28" s="48"/>
      <c r="G28" s="163"/>
    </row>
    <row r="29" spans="2:7" ht="25.5">
      <c r="B29" s="157"/>
      <c r="C29" s="45" t="s">
        <v>627</v>
      </c>
      <c r="D29" s="56">
        <v>455</v>
      </c>
      <c r="E29" s="47" t="s">
        <v>444</v>
      </c>
      <c r="F29" s="48"/>
      <c r="G29" s="163">
        <f>+D29*F29</f>
        <v>0</v>
      </c>
    </row>
    <row r="30" spans="2:7" ht="13.5" thickBot="1">
      <c r="B30" s="157"/>
      <c r="C30" s="45"/>
      <c r="D30" s="46"/>
      <c r="E30" s="47"/>
      <c r="F30" s="48"/>
      <c r="G30" s="158"/>
    </row>
    <row r="31" spans="2:7" ht="14.25" thickBot="1" thickTop="1">
      <c r="B31" s="159"/>
      <c r="C31" s="77" t="s">
        <v>297</v>
      </c>
      <c r="D31" s="94"/>
      <c r="E31" s="78"/>
      <c r="F31" s="400"/>
      <c r="G31" s="160">
        <f>SUM(G23:G30)</f>
        <v>0</v>
      </c>
    </row>
    <row r="32" spans="2:7" ht="12.75">
      <c r="B32" s="155"/>
      <c r="C32" s="52"/>
      <c r="D32" s="93"/>
      <c r="E32" s="53"/>
      <c r="F32" s="401"/>
      <c r="G32" s="156"/>
    </row>
    <row r="33" spans="2:7" ht="13.5" thickBot="1">
      <c r="B33" s="161"/>
      <c r="C33" s="54"/>
      <c r="D33" s="91"/>
      <c r="E33" s="55"/>
      <c r="F33" s="402"/>
      <c r="G33" s="162"/>
    </row>
    <row r="34" spans="2:7" ht="13.5" thickBot="1">
      <c r="B34" s="335" t="s">
        <v>129</v>
      </c>
      <c r="C34" s="336" t="s">
        <v>533</v>
      </c>
      <c r="D34" s="337"/>
      <c r="E34" s="338"/>
      <c r="F34" s="339"/>
      <c r="G34" s="340"/>
    </row>
    <row r="35" spans="2:7" ht="12.75">
      <c r="B35" s="155"/>
      <c r="C35" s="52"/>
      <c r="D35" s="93"/>
      <c r="E35" s="53"/>
      <c r="F35" s="76"/>
      <c r="G35" s="329"/>
    </row>
    <row r="36" spans="2:7" ht="38.25">
      <c r="B36" s="157" t="s">
        <v>764</v>
      </c>
      <c r="C36" s="45" t="s">
        <v>415</v>
      </c>
      <c r="D36" s="56">
        <v>28.48</v>
      </c>
      <c r="E36" s="47" t="s">
        <v>444</v>
      </c>
      <c r="F36" s="48"/>
      <c r="G36" s="163">
        <f>D36*F36</f>
        <v>0</v>
      </c>
    </row>
    <row r="37" spans="2:7" ht="12.75">
      <c r="B37" s="157"/>
      <c r="C37" s="45"/>
      <c r="D37" s="56"/>
      <c r="E37" s="47"/>
      <c r="F37" s="48"/>
      <c r="G37" s="163"/>
    </row>
    <row r="38" spans="2:7" ht="51">
      <c r="B38" s="157" t="s">
        <v>765</v>
      </c>
      <c r="C38" s="45" t="s">
        <v>624</v>
      </c>
      <c r="D38" s="56">
        <v>83.4</v>
      </c>
      <c r="E38" s="47" t="s">
        <v>271</v>
      </c>
      <c r="F38" s="48"/>
      <c r="G38" s="163">
        <f>D38*F38</f>
        <v>0</v>
      </c>
    </row>
    <row r="39" spans="2:7" ht="12.75">
      <c r="B39" s="157"/>
      <c r="C39" s="45"/>
      <c r="D39" s="56"/>
      <c r="E39" s="47"/>
      <c r="F39" s="48"/>
      <c r="G39" s="163"/>
    </row>
    <row r="40" spans="2:7" ht="38.25">
      <c r="B40" s="157" t="s">
        <v>766</v>
      </c>
      <c r="C40" s="45" t="s">
        <v>272</v>
      </c>
      <c r="D40" s="56">
        <v>6.2</v>
      </c>
      <c r="E40" s="47" t="s">
        <v>271</v>
      </c>
      <c r="F40" s="48"/>
      <c r="G40" s="163">
        <f>D40*F40</f>
        <v>0</v>
      </c>
    </row>
    <row r="41" spans="2:7" ht="12.75">
      <c r="B41" s="157"/>
      <c r="C41" s="45"/>
      <c r="D41" s="56"/>
      <c r="E41" s="47"/>
      <c r="F41" s="48"/>
      <c r="G41" s="163"/>
    </row>
    <row r="42" spans="2:7" ht="12.75">
      <c r="B42" s="157" t="s">
        <v>767</v>
      </c>
      <c r="C42" s="45" t="s">
        <v>964</v>
      </c>
      <c r="D42" s="56">
        <v>482.81</v>
      </c>
      <c r="E42" s="47" t="s">
        <v>444</v>
      </c>
      <c r="F42" s="48"/>
      <c r="G42" s="163">
        <f>D42*F42</f>
        <v>0</v>
      </c>
    </row>
    <row r="43" spans="2:7" ht="12.75">
      <c r="B43" s="157"/>
      <c r="C43" s="45"/>
      <c r="D43" s="56"/>
      <c r="E43" s="47"/>
      <c r="F43" s="48"/>
      <c r="G43" s="163"/>
    </row>
    <row r="44" spans="2:7" ht="25.5">
      <c r="B44" s="157" t="s">
        <v>768</v>
      </c>
      <c r="C44" s="45" t="s">
        <v>625</v>
      </c>
      <c r="D44" s="56">
        <v>26</v>
      </c>
      <c r="E44" s="47" t="s">
        <v>444</v>
      </c>
      <c r="F44" s="48"/>
      <c r="G44" s="163">
        <f>D44*F44</f>
        <v>0</v>
      </c>
    </row>
    <row r="45" spans="2:7" ht="12.75">
      <c r="B45" s="157"/>
      <c r="C45" s="45"/>
      <c r="D45" s="56"/>
      <c r="E45" s="47"/>
      <c r="F45" s="48"/>
      <c r="G45" s="163"/>
    </row>
    <row r="46" spans="2:7" ht="25.5">
      <c r="B46" s="157" t="s">
        <v>387</v>
      </c>
      <c r="C46" s="45" t="s">
        <v>273</v>
      </c>
      <c r="D46" s="56">
        <v>3.76</v>
      </c>
      <c r="E46" s="47" t="s">
        <v>271</v>
      </c>
      <c r="F46" s="48"/>
      <c r="G46" s="163">
        <f>D46*F46</f>
        <v>0</v>
      </c>
    </row>
    <row r="47" spans="2:15" ht="13.5" thickBot="1">
      <c r="B47" s="165"/>
      <c r="C47" s="57"/>
      <c r="D47" s="58"/>
      <c r="E47" s="31"/>
      <c r="F47" s="403"/>
      <c r="G47" s="166"/>
      <c r="J47" s="49"/>
      <c r="K47" s="49"/>
      <c r="L47" s="49"/>
      <c r="M47" s="49"/>
      <c r="N47" s="49"/>
      <c r="O47" s="49"/>
    </row>
    <row r="48" spans="2:15" ht="14.25" thickBot="1" thickTop="1">
      <c r="B48" s="167"/>
      <c r="C48" s="50" t="s">
        <v>600</v>
      </c>
      <c r="D48" s="95"/>
      <c r="E48" s="51"/>
      <c r="F48" s="79"/>
      <c r="G48" s="168">
        <f>SUM(G36:G47)</f>
        <v>0</v>
      </c>
      <c r="J48" s="49"/>
      <c r="K48" s="49"/>
      <c r="L48" s="49"/>
      <c r="M48" s="49"/>
      <c r="N48" s="49"/>
      <c r="O48" s="49"/>
    </row>
    <row r="49" spans="2:15" ht="12.75">
      <c r="B49" s="155"/>
      <c r="C49" s="52"/>
      <c r="D49" s="93"/>
      <c r="E49" s="44"/>
      <c r="F49" s="76"/>
      <c r="G49" s="156"/>
      <c r="J49" s="49"/>
      <c r="K49" s="49"/>
      <c r="L49" s="49"/>
      <c r="M49" s="49"/>
      <c r="N49" s="49"/>
      <c r="O49" s="49"/>
    </row>
    <row r="50" spans="2:15" ht="13.5" thickBot="1">
      <c r="B50" s="169"/>
      <c r="C50" s="59"/>
      <c r="D50" s="60"/>
      <c r="E50" s="61"/>
      <c r="F50" s="81"/>
      <c r="G50" s="170"/>
      <c r="J50" s="49"/>
      <c r="K50" s="49"/>
      <c r="L50" s="49"/>
      <c r="M50" s="49"/>
      <c r="N50" s="49"/>
      <c r="O50" s="49"/>
    </row>
    <row r="51" spans="2:15" ht="13.5" thickBot="1">
      <c r="B51" s="346" t="s">
        <v>130</v>
      </c>
      <c r="C51" s="347" t="s">
        <v>279</v>
      </c>
      <c r="D51" s="348"/>
      <c r="E51" s="349"/>
      <c r="F51" s="350"/>
      <c r="G51" s="351"/>
      <c r="J51" s="49"/>
      <c r="K51" s="49"/>
      <c r="L51" s="49"/>
      <c r="M51" s="49"/>
      <c r="N51" s="49"/>
      <c r="O51" s="49"/>
    </row>
    <row r="52" spans="2:15" ht="12.75">
      <c r="B52" s="171"/>
      <c r="C52" s="63"/>
      <c r="D52" s="97"/>
      <c r="E52" s="64"/>
      <c r="F52" s="76"/>
      <c r="G52" s="172"/>
      <c r="J52" s="49"/>
      <c r="K52" s="49"/>
      <c r="L52" s="49"/>
      <c r="M52" s="49"/>
      <c r="N52" s="49"/>
      <c r="O52" s="49"/>
    </row>
    <row r="53" spans="2:15" ht="25.5">
      <c r="B53" s="157" t="s">
        <v>769</v>
      </c>
      <c r="C53" s="45" t="s">
        <v>287</v>
      </c>
      <c r="D53" s="56">
        <v>482.81</v>
      </c>
      <c r="E53" s="47" t="s">
        <v>444</v>
      </c>
      <c r="F53" s="48"/>
      <c r="G53" s="163">
        <f>D53*F53</f>
        <v>0</v>
      </c>
      <c r="J53" s="49"/>
      <c r="K53" s="49"/>
      <c r="L53" s="49"/>
      <c r="M53" s="49"/>
      <c r="N53" s="49"/>
      <c r="O53" s="49"/>
    </row>
    <row r="54" spans="2:15" ht="12.75">
      <c r="B54" s="157"/>
      <c r="C54" s="45"/>
      <c r="D54" s="56"/>
      <c r="E54" s="47"/>
      <c r="F54" s="48"/>
      <c r="G54" s="163"/>
      <c r="J54" s="49"/>
      <c r="K54" s="49"/>
      <c r="L54" s="49"/>
      <c r="M54" s="49"/>
      <c r="N54" s="49"/>
      <c r="O54" s="49"/>
    </row>
    <row r="55" spans="2:15" ht="38.25">
      <c r="B55" s="157" t="s">
        <v>770</v>
      </c>
      <c r="C55" s="45" t="s">
        <v>281</v>
      </c>
      <c r="D55" s="56">
        <v>83.4</v>
      </c>
      <c r="E55" s="47" t="s">
        <v>271</v>
      </c>
      <c r="F55" s="48"/>
      <c r="G55" s="163">
        <f>D55*F55</f>
        <v>0</v>
      </c>
      <c r="J55" s="49"/>
      <c r="K55" s="49"/>
      <c r="L55" s="49"/>
      <c r="M55" s="49"/>
      <c r="N55" s="49"/>
      <c r="O55" s="49"/>
    </row>
    <row r="56" spans="2:15" ht="12.75">
      <c r="B56" s="157"/>
      <c r="C56" s="45"/>
      <c r="D56" s="56"/>
      <c r="E56" s="47"/>
      <c r="F56" s="48"/>
      <c r="G56" s="163"/>
      <c r="J56" s="49"/>
      <c r="K56" s="49"/>
      <c r="L56" s="49"/>
      <c r="M56" s="49"/>
      <c r="N56" s="49"/>
      <c r="O56" s="49"/>
    </row>
    <row r="57" spans="2:15" ht="38.25">
      <c r="B57" s="157" t="s">
        <v>771</v>
      </c>
      <c r="C57" s="45" t="s">
        <v>286</v>
      </c>
      <c r="D57" s="56">
        <v>43.05</v>
      </c>
      <c r="E57" s="47" t="s">
        <v>271</v>
      </c>
      <c r="F57" s="48"/>
      <c r="G57" s="163">
        <f>D57*F57</f>
        <v>0</v>
      </c>
      <c r="J57" s="49"/>
      <c r="K57" s="49"/>
      <c r="L57" s="49"/>
      <c r="M57" s="49"/>
      <c r="N57" s="49"/>
      <c r="O57" s="49"/>
    </row>
    <row r="58" spans="2:15" ht="12.75">
      <c r="B58" s="157"/>
      <c r="C58" s="45"/>
      <c r="D58" s="56"/>
      <c r="E58" s="47"/>
      <c r="F58" s="48"/>
      <c r="G58" s="163"/>
      <c r="J58" s="49"/>
      <c r="K58" s="49"/>
      <c r="L58" s="49"/>
      <c r="M58" s="49"/>
      <c r="N58" s="49"/>
      <c r="O58" s="49"/>
    </row>
    <row r="59" spans="2:15" ht="25.5">
      <c r="B59" s="157" t="s">
        <v>772</v>
      </c>
      <c r="C59" s="45" t="s">
        <v>626</v>
      </c>
      <c r="D59" s="56">
        <v>461</v>
      </c>
      <c r="E59" s="47" t="s">
        <v>444</v>
      </c>
      <c r="F59" s="48"/>
      <c r="G59" s="163">
        <f>D59*F59</f>
        <v>0</v>
      </c>
      <c r="J59" s="49"/>
      <c r="K59" s="49"/>
      <c r="L59" s="49"/>
      <c r="M59" s="49"/>
      <c r="N59" s="49"/>
      <c r="O59" s="49"/>
    </row>
    <row r="60" spans="2:15" ht="12.75">
      <c r="B60" s="157"/>
      <c r="C60" s="45"/>
      <c r="D60" s="56"/>
      <c r="E60" s="47"/>
      <c r="F60" s="48"/>
      <c r="G60" s="163"/>
      <c r="J60" s="49"/>
      <c r="K60" s="49"/>
      <c r="L60" s="49"/>
      <c r="M60" s="49"/>
      <c r="N60" s="49"/>
      <c r="O60" s="49"/>
    </row>
    <row r="61" spans="2:15" ht="12.75">
      <c r="B61" s="157" t="s">
        <v>773</v>
      </c>
      <c r="C61" s="45" t="s">
        <v>957</v>
      </c>
      <c r="D61" s="56">
        <v>33.8</v>
      </c>
      <c r="E61" s="47" t="s">
        <v>440</v>
      </c>
      <c r="F61" s="48"/>
      <c r="G61" s="163">
        <f>D61*F61</f>
        <v>0</v>
      </c>
      <c r="J61" s="49"/>
      <c r="K61" s="49"/>
      <c r="L61" s="49"/>
      <c r="M61" s="49"/>
      <c r="N61" s="49"/>
      <c r="O61" s="49"/>
    </row>
    <row r="62" spans="2:15" ht="12.75">
      <c r="B62" s="157"/>
      <c r="C62" s="45"/>
      <c r="D62" s="56"/>
      <c r="E62" s="47"/>
      <c r="F62" s="48"/>
      <c r="G62" s="163"/>
      <c r="J62" s="49"/>
      <c r="K62" s="49"/>
      <c r="L62" s="49"/>
      <c r="M62" s="49"/>
      <c r="N62" s="49"/>
      <c r="O62" s="49"/>
    </row>
    <row r="63" spans="2:15" ht="25.5">
      <c r="B63" s="157" t="s">
        <v>774</v>
      </c>
      <c r="C63" s="45" t="s">
        <v>284</v>
      </c>
      <c r="D63" s="56">
        <v>20.5</v>
      </c>
      <c r="E63" s="47" t="s">
        <v>440</v>
      </c>
      <c r="F63" s="48"/>
      <c r="G63" s="163">
        <f>D63*F63</f>
        <v>0</v>
      </c>
      <c r="J63" s="49"/>
      <c r="K63" s="49"/>
      <c r="L63" s="49"/>
      <c r="M63" s="49"/>
      <c r="N63" s="49"/>
      <c r="O63" s="49"/>
    </row>
    <row r="64" spans="2:15" ht="12.75">
      <c r="B64" s="157"/>
      <c r="C64" s="45"/>
      <c r="D64" s="56"/>
      <c r="E64" s="47"/>
      <c r="F64" s="48"/>
      <c r="G64" s="163"/>
      <c r="J64" s="49"/>
      <c r="K64" s="49"/>
      <c r="L64" s="49"/>
      <c r="M64" s="49"/>
      <c r="N64" s="49"/>
      <c r="O64" s="49"/>
    </row>
    <row r="65" spans="2:15" ht="25.5">
      <c r="B65" s="157" t="s">
        <v>775</v>
      </c>
      <c r="C65" s="45" t="s">
        <v>377</v>
      </c>
      <c r="D65" s="56">
        <v>16</v>
      </c>
      <c r="E65" s="47" t="s">
        <v>440</v>
      </c>
      <c r="F65" s="48"/>
      <c r="G65" s="163">
        <f>D65*F65</f>
        <v>0</v>
      </c>
      <c r="J65" s="49"/>
      <c r="K65" s="49"/>
      <c r="L65" s="49"/>
      <c r="M65" s="49"/>
      <c r="N65" s="49"/>
      <c r="O65" s="49"/>
    </row>
    <row r="66" spans="2:15" ht="12.75">
      <c r="B66" s="157"/>
      <c r="C66" s="45"/>
      <c r="D66" s="56"/>
      <c r="E66" s="47"/>
      <c r="F66" s="48"/>
      <c r="G66" s="163"/>
      <c r="J66" s="49"/>
      <c r="K66" s="49"/>
      <c r="L66" s="49"/>
      <c r="M66" s="49"/>
      <c r="N66" s="49"/>
      <c r="O66" s="49"/>
    </row>
    <row r="67" spans="2:15" ht="25.5">
      <c r="B67" s="157" t="s">
        <v>389</v>
      </c>
      <c r="C67" s="45" t="s">
        <v>211</v>
      </c>
      <c r="D67" s="56">
        <v>17.8</v>
      </c>
      <c r="E67" s="47" t="s">
        <v>440</v>
      </c>
      <c r="F67" s="48"/>
      <c r="G67" s="163">
        <f>D67*F67</f>
        <v>0</v>
      </c>
      <c r="J67" s="49"/>
      <c r="K67" s="49"/>
      <c r="L67" s="49"/>
      <c r="M67" s="49"/>
      <c r="N67" s="49"/>
      <c r="O67" s="49"/>
    </row>
    <row r="68" spans="2:15" ht="12.75">
      <c r="B68" s="157"/>
      <c r="C68" s="45"/>
      <c r="D68" s="56"/>
      <c r="E68" s="47"/>
      <c r="F68" s="48"/>
      <c r="G68" s="163"/>
      <c r="J68" s="49"/>
      <c r="K68" s="49"/>
      <c r="L68" s="49"/>
      <c r="M68" s="49"/>
      <c r="N68" s="49"/>
      <c r="O68" s="49"/>
    </row>
    <row r="69" spans="2:15" ht="25.5">
      <c r="B69" s="157" t="s">
        <v>390</v>
      </c>
      <c r="C69" s="45" t="s">
        <v>967</v>
      </c>
      <c r="D69" s="56">
        <v>30.5</v>
      </c>
      <c r="E69" s="47" t="s">
        <v>440</v>
      </c>
      <c r="F69" s="48"/>
      <c r="G69" s="163">
        <f>D69*F69</f>
        <v>0</v>
      </c>
      <c r="J69" s="49"/>
      <c r="K69" s="49"/>
      <c r="L69" s="49"/>
      <c r="M69" s="49"/>
      <c r="N69" s="49"/>
      <c r="O69" s="49"/>
    </row>
    <row r="70" spans="2:7" ht="13.5" thickBot="1">
      <c r="B70" s="193"/>
      <c r="C70" s="187"/>
      <c r="D70" s="194"/>
      <c r="E70" s="352"/>
      <c r="F70" s="80"/>
      <c r="G70" s="195"/>
    </row>
    <row r="71" spans="2:7" ht="14.25" thickBot="1" thickTop="1">
      <c r="B71" s="167"/>
      <c r="C71" s="50" t="s">
        <v>298</v>
      </c>
      <c r="D71" s="96"/>
      <c r="E71" s="51"/>
      <c r="F71" s="188"/>
      <c r="G71" s="168">
        <f>SUM(G53:G70)</f>
        <v>0</v>
      </c>
    </row>
    <row r="72" spans="2:7" ht="12.75">
      <c r="B72" s="171"/>
      <c r="C72" s="63"/>
      <c r="D72" s="97"/>
      <c r="E72" s="64"/>
      <c r="F72" s="76"/>
      <c r="G72" s="172"/>
    </row>
    <row r="73" spans="2:7" ht="13.5" thickBot="1">
      <c r="B73" s="173"/>
      <c r="C73" s="65"/>
      <c r="D73" s="98"/>
      <c r="E73" s="66"/>
      <c r="F73" s="48"/>
      <c r="G73" s="170"/>
    </row>
    <row r="74" spans="2:7" ht="13.5" thickBot="1">
      <c r="B74" s="353" t="s">
        <v>131</v>
      </c>
      <c r="C74" s="354" t="s">
        <v>299</v>
      </c>
      <c r="D74" s="355"/>
      <c r="E74" s="356"/>
      <c r="F74" s="356"/>
      <c r="G74" s="357"/>
    </row>
    <row r="75" spans="2:7" ht="12.75">
      <c r="B75" s="264"/>
      <c r="C75" s="265"/>
      <c r="D75" s="266"/>
      <c r="E75" s="267"/>
      <c r="F75" s="243"/>
      <c r="G75" s="244"/>
    </row>
    <row r="76" spans="2:7" ht="25.5">
      <c r="B76" s="157" t="s">
        <v>791</v>
      </c>
      <c r="C76" s="45" t="s">
        <v>217</v>
      </c>
      <c r="D76" s="56">
        <v>9</v>
      </c>
      <c r="E76" s="47" t="s">
        <v>271</v>
      </c>
      <c r="F76" s="48"/>
      <c r="G76" s="163">
        <f>+D76*F76</f>
        <v>0</v>
      </c>
    </row>
    <row r="77" spans="2:7" ht="12.75">
      <c r="B77" s="157"/>
      <c r="C77" s="45"/>
      <c r="D77" s="56"/>
      <c r="E77" s="47"/>
      <c r="F77" s="48"/>
      <c r="G77" s="163"/>
    </row>
    <row r="78" spans="2:7" ht="38.25">
      <c r="B78" s="157" t="s">
        <v>792</v>
      </c>
      <c r="C78" s="45" t="s">
        <v>348</v>
      </c>
      <c r="D78" s="56">
        <v>6.39</v>
      </c>
      <c r="E78" s="47" t="s">
        <v>271</v>
      </c>
      <c r="F78" s="48"/>
      <c r="G78" s="163">
        <f aca="true" t="shared" si="0" ref="G78:G86">+D78*F78</f>
        <v>0</v>
      </c>
    </row>
    <row r="79" spans="2:7" ht="12.75">
      <c r="B79" s="157"/>
      <c r="C79" s="45"/>
      <c r="D79" s="56"/>
      <c r="E79" s="47"/>
      <c r="F79" s="48"/>
      <c r="G79" s="163"/>
    </row>
    <row r="80" spans="2:7" ht="25.5">
      <c r="B80" s="157" t="s">
        <v>793</v>
      </c>
      <c r="C80" s="45" t="s">
        <v>902</v>
      </c>
      <c r="D80" s="56">
        <v>3.66</v>
      </c>
      <c r="E80" s="47" t="s">
        <v>271</v>
      </c>
      <c r="F80" s="48"/>
      <c r="G80" s="163">
        <f t="shared" si="0"/>
        <v>0</v>
      </c>
    </row>
    <row r="81" spans="2:7" ht="12.75">
      <c r="B81" s="157"/>
      <c r="C81" s="45"/>
      <c r="D81" s="56"/>
      <c r="E81" s="47"/>
      <c r="F81" s="48"/>
      <c r="G81" s="163"/>
    </row>
    <row r="82" spans="2:7" ht="25.5">
      <c r="B82" s="157" t="s">
        <v>794</v>
      </c>
      <c r="C82" s="45" t="s">
        <v>904</v>
      </c>
      <c r="D82" s="56">
        <v>5.34</v>
      </c>
      <c r="E82" s="47" t="s">
        <v>271</v>
      </c>
      <c r="F82" s="48"/>
      <c r="G82" s="163">
        <f t="shared" si="0"/>
        <v>0</v>
      </c>
    </row>
    <row r="83" spans="2:7" ht="12.75">
      <c r="B83" s="157"/>
      <c r="C83" s="45"/>
      <c r="D83" s="56"/>
      <c r="E83" s="47"/>
      <c r="F83" s="48"/>
      <c r="G83" s="163"/>
    </row>
    <row r="84" spans="2:7" ht="25.5">
      <c r="B84" s="157" t="s">
        <v>795</v>
      </c>
      <c r="C84" s="45" t="s">
        <v>378</v>
      </c>
      <c r="D84" s="56">
        <v>52.3</v>
      </c>
      <c r="E84" s="47" t="s">
        <v>440</v>
      </c>
      <c r="F84" s="48"/>
      <c r="G84" s="163">
        <f t="shared" si="0"/>
        <v>0</v>
      </c>
    </row>
    <row r="85" spans="2:7" ht="12.75">
      <c r="B85" s="157"/>
      <c r="C85" s="45"/>
      <c r="D85" s="56"/>
      <c r="E85" s="47"/>
      <c r="F85" s="48"/>
      <c r="G85" s="163"/>
    </row>
    <row r="86" spans="2:7" ht="12.75">
      <c r="B86" s="157" t="s">
        <v>796</v>
      </c>
      <c r="C86" s="45" t="s">
        <v>681</v>
      </c>
      <c r="D86" s="56">
        <v>1</v>
      </c>
      <c r="E86" s="47" t="s">
        <v>442</v>
      </c>
      <c r="F86" s="48"/>
      <c r="G86" s="163">
        <f t="shared" si="0"/>
        <v>0</v>
      </c>
    </row>
    <row r="87" spans="2:7" ht="13.5" thickBot="1">
      <c r="B87" s="331"/>
      <c r="C87" s="67"/>
      <c r="D87" s="58"/>
      <c r="E87" s="68"/>
      <c r="F87" s="80"/>
      <c r="G87" s="332"/>
    </row>
    <row r="88" spans="2:7" ht="14.25" thickBot="1" thickTop="1">
      <c r="B88" s="167"/>
      <c r="C88" s="69" t="s">
        <v>728</v>
      </c>
      <c r="D88" s="95"/>
      <c r="E88" s="51"/>
      <c r="F88" s="79"/>
      <c r="G88" s="168">
        <f>SUM(G76:G87)</f>
        <v>0</v>
      </c>
    </row>
    <row r="89" spans="2:7" ht="12.75">
      <c r="B89" s="174"/>
      <c r="C89" s="70"/>
      <c r="D89" s="91"/>
      <c r="E89" s="71"/>
      <c r="F89" s="374"/>
      <c r="G89" s="175"/>
    </row>
    <row r="90" spans="2:7" ht="12.75">
      <c r="B90" s="176"/>
      <c r="C90" s="45"/>
      <c r="D90" s="56"/>
      <c r="E90" s="47"/>
      <c r="F90" s="404"/>
      <c r="G90" s="158"/>
    </row>
    <row r="91" spans="2:7" ht="13.5" thickBot="1">
      <c r="B91" s="300" t="s">
        <v>104</v>
      </c>
      <c r="C91" s="312" t="s">
        <v>536</v>
      </c>
      <c r="D91" s="313"/>
      <c r="E91" s="314"/>
      <c r="F91" s="405"/>
      <c r="G91" s="315"/>
    </row>
    <row r="92" spans="2:7" ht="12.75">
      <c r="B92" s="272"/>
      <c r="C92" s="273"/>
      <c r="D92" s="274"/>
      <c r="E92" s="273"/>
      <c r="F92" s="243"/>
      <c r="G92" s="275"/>
    </row>
    <row r="93" spans="2:7" ht="12.75">
      <c r="B93" s="145" t="s">
        <v>761</v>
      </c>
      <c r="C93" s="40" t="s">
        <v>919</v>
      </c>
      <c r="D93" s="56">
        <v>2</v>
      </c>
      <c r="E93" s="183" t="s">
        <v>606</v>
      </c>
      <c r="F93" s="178"/>
      <c r="G93" s="158">
        <f>+D93*F93</f>
        <v>0</v>
      </c>
    </row>
    <row r="94" spans="2:7" ht="12.75">
      <c r="B94" s="334"/>
      <c r="C94" s="40"/>
      <c r="D94" s="56"/>
      <c r="E94" s="183"/>
      <c r="F94" s="178"/>
      <c r="G94" s="158"/>
    </row>
    <row r="95" spans="2:7" ht="25.5" customHeight="1">
      <c r="B95" s="176" t="s">
        <v>762</v>
      </c>
      <c r="C95" s="74" t="s">
        <v>135</v>
      </c>
      <c r="D95" s="56">
        <v>2</v>
      </c>
      <c r="E95" s="183" t="s">
        <v>606</v>
      </c>
      <c r="F95" s="178"/>
      <c r="G95" s="158">
        <f>+D95*F95</f>
        <v>0</v>
      </c>
    </row>
    <row r="96" spans="2:7" ht="13.5" thickBot="1">
      <c r="B96" s="278"/>
      <c r="C96" s="279"/>
      <c r="D96" s="280"/>
      <c r="E96" s="281"/>
      <c r="F96" s="406"/>
      <c r="G96" s="282"/>
    </row>
    <row r="97" spans="2:7" ht="14.25" thickBot="1" thickTop="1">
      <c r="B97" s="227"/>
      <c r="C97" s="239" t="s">
        <v>607</v>
      </c>
      <c r="D97" s="228"/>
      <c r="E97" s="229"/>
      <c r="F97" s="407"/>
      <c r="G97" s="230">
        <f>SUM(G93:G96)</f>
        <v>0</v>
      </c>
    </row>
    <row r="98" ht="12.75">
      <c r="D98" s="125"/>
    </row>
    <row r="99" ht="12.75">
      <c r="D99" s="125"/>
    </row>
    <row r="100" ht="12.75">
      <c r="D100" s="125"/>
    </row>
    <row r="101" ht="12.75">
      <c r="D101" s="125"/>
    </row>
    <row r="102" ht="12.75">
      <c r="D102" s="125"/>
    </row>
    <row r="103" ht="12.75">
      <c r="D103" s="125"/>
    </row>
    <row r="104" ht="12.75">
      <c r="D104" s="125"/>
    </row>
    <row r="105" ht="12.75">
      <c r="D105" s="125"/>
    </row>
    <row r="106" ht="12.75">
      <c r="D106" s="125"/>
    </row>
    <row r="107" ht="12.75">
      <c r="D107" s="125"/>
    </row>
    <row r="108" ht="12.75">
      <c r="D108" s="125"/>
    </row>
    <row r="109" ht="12.75">
      <c r="D109" s="125"/>
    </row>
    <row r="110" ht="12.75">
      <c r="D110" s="125"/>
    </row>
    <row r="111" ht="12.75">
      <c r="D111" s="125"/>
    </row>
    <row r="112" ht="12.75">
      <c r="D112" s="125"/>
    </row>
    <row r="113" ht="12.75">
      <c r="D113" s="125"/>
    </row>
    <row r="114" ht="12.75">
      <c r="D114" s="125"/>
    </row>
    <row r="115" ht="12.75">
      <c r="D115" s="125"/>
    </row>
    <row r="116" ht="12.75">
      <c r="D116" s="125"/>
    </row>
    <row r="117" ht="12.75">
      <c r="D117" s="125"/>
    </row>
    <row r="118" ht="12.75">
      <c r="D118" s="125"/>
    </row>
    <row r="119" ht="12.75">
      <c r="D119" s="125"/>
    </row>
    <row r="120" ht="12.75">
      <c r="D120" s="125"/>
    </row>
    <row r="121" ht="12.75">
      <c r="D121" s="125"/>
    </row>
    <row r="122" ht="12.75">
      <c r="D122" s="125"/>
    </row>
    <row r="123" ht="12.75">
      <c r="D123" s="125"/>
    </row>
  </sheetData>
  <sheetProtection password="CA93" sheet="1" scenarios="1" selectLockedCells="1"/>
  <printOptions/>
  <pageMargins left="0.5905511811023623" right="0.75" top="0.984251968503937" bottom="0.984251968503937" header="0.4330708661417323" footer="0.4330708661417323"/>
  <pageSetup horizontalDpi="300" verticalDpi="300" orientation="portrait" paperSize="9" scale="90" r:id="rId1"/>
</worksheet>
</file>

<file path=xl/worksheets/sheet9.xml><?xml version="1.0" encoding="utf-8"?>
<worksheet xmlns="http://schemas.openxmlformats.org/spreadsheetml/2006/main" xmlns:r="http://schemas.openxmlformats.org/officeDocument/2006/relationships">
  <sheetPr>
    <tabColor indexed="43"/>
  </sheetPr>
  <dimension ref="B1:O159"/>
  <sheetViews>
    <sheetView view="pageBreakPreview" zoomScaleSheetLayoutView="100" workbookViewId="0" topLeftCell="A1">
      <selection activeCell="F24" sqref="F24"/>
    </sheetView>
  </sheetViews>
  <sheetFormatPr defaultColWidth="8.796875" defaultRowHeight="15"/>
  <cols>
    <col min="1" max="1" width="7.19921875" style="2" customWidth="1"/>
    <col min="2" max="2" width="7" style="107" customWidth="1"/>
    <col min="3" max="3" width="45.59765625" style="2" customWidth="1"/>
    <col min="4" max="4" width="8.69921875" style="3" customWidth="1"/>
    <col min="5" max="5" width="8.8984375" style="2" customWidth="1"/>
    <col min="6" max="6" width="9.69921875" style="408" customWidth="1"/>
    <col min="7" max="7" width="11.19921875" style="75" customWidth="1"/>
    <col min="8" max="16384" width="9" style="2" customWidth="1"/>
  </cols>
  <sheetData>
    <row r="1" spans="2:7" ht="12.75">
      <c r="B1" s="316"/>
      <c r="C1" s="132"/>
      <c r="D1" s="317"/>
      <c r="E1" s="318"/>
      <c r="F1" s="389"/>
      <c r="G1" s="134"/>
    </row>
    <row r="2" spans="2:7" ht="12.75">
      <c r="B2" s="319"/>
      <c r="C2" s="10" t="s">
        <v>759</v>
      </c>
      <c r="D2" s="11"/>
      <c r="E2" s="12"/>
      <c r="F2" s="390"/>
      <c r="G2" s="320"/>
    </row>
    <row r="3" spans="2:7" ht="12.75">
      <c r="B3" s="321" t="s">
        <v>802</v>
      </c>
      <c r="C3" s="130" t="s">
        <v>388</v>
      </c>
      <c r="D3" s="11"/>
      <c r="E3" s="12"/>
      <c r="F3" s="390"/>
      <c r="G3" s="320"/>
    </row>
    <row r="4" spans="2:7" ht="13.5" thickBot="1">
      <c r="B4" s="322"/>
      <c r="C4" s="140"/>
      <c r="D4" s="323"/>
      <c r="E4" s="128"/>
      <c r="F4" s="391"/>
      <c r="G4" s="142"/>
    </row>
    <row r="5" spans="2:7" ht="12.75">
      <c r="B5" s="324"/>
      <c r="C5" s="17" t="s">
        <v>527</v>
      </c>
      <c r="D5" s="18"/>
      <c r="E5" s="29"/>
      <c r="F5" s="392"/>
      <c r="G5" s="152" t="s">
        <v>930</v>
      </c>
    </row>
    <row r="6" spans="2:7" ht="12.75">
      <c r="B6" s="145" t="s">
        <v>801</v>
      </c>
      <c r="C6" s="20" t="s">
        <v>737</v>
      </c>
      <c r="D6" s="21"/>
      <c r="E6" s="30"/>
      <c r="F6" s="393"/>
      <c r="G6" s="146">
        <f>+G31</f>
        <v>0</v>
      </c>
    </row>
    <row r="7" spans="2:7" ht="12.75">
      <c r="B7" s="145" t="s">
        <v>803</v>
      </c>
      <c r="C7" s="20" t="s">
        <v>436</v>
      </c>
      <c r="D7" s="21"/>
      <c r="E7" s="30"/>
      <c r="F7" s="393"/>
      <c r="G7" s="146">
        <f>+G48</f>
        <v>0</v>
      </c>
    </row>
    <row r="8" spans="2:7" ht="12.75">
      <c r="B8" s="145" t="s">
        <v>804</v>
      </c>
      <c r="C8" s="20" t="s">
        <v>435</v>
      </c>
      <c r="D8" s="21"/>
      <c r="E8" s="30"/>
      <c r="F8" s="393"/>
      <c r="G8" s="146">
        <f>+G71</f>
        <v>0</v>
      </c>
    </row>
    <row r="9" spans="2:7" ht="12.75">
      <c r="B9" s="145" t="s">
        <v>805</v>
      </c>
      <c r="C9" s="20" t="s">
        <v>434</v>
      </c>
      <c r="D9" s="21"/>
      <c r="E9" s="30"/>
      <c r="F9" s="393"/>
      <c r="G9" s="146">
        <f>+G124</f>
        <v>0</v>
      </c>
    </row>
    <row r="10" spans="2:7" ht="12.75">
      <c r="B10" s="145" t="s">
        <v>806</v>
      </c>
      <c r="C10" s="20" t="s">
        <v>536</v>
      </c>
      <c r="D10" s="23"/>
      <c r="E10" s="30"/>
      <c r="F10" s="393"/>
      <c r="G10" s="146">
        <f>G133</f>
        <v>0</v>
      </c>
    </row>
    <row r="11" spans="2:7" ht="13.5" thickBot="1">
      <c r="B11" s="165"/>
      <c r="C11" s="24"/>
      <c r="D11" s="25"/>
      <c r="E11" s="31"/>
      <c r="F11" s="394"/>
      <c r="G11" s="149"/>
    </row>
    <row r="12" spans="2:7" ht="14.25" thickBot="1" thickTop="1">
      <c r="B12" s="325"/>
      <c r="C12" s="27" t="s">
        <v>531</v>
      </c>
      <c r="D12" s="32">
        <v>0.2</v>
      </c>
      <c r="E12" s="33"/>
      <c r="F12" s="395"/>
      <c r="G12" s="151">
        <f>SUM(G6:G11)</f>
        <v>0</v>
      </c>
    </row>
    <row r="13" spans="2:7" ht="12.75">
      <c r="B13" s="322"/>
      <c r="C13" s="140"/>
      <c r="D13" s="323"/>
      <c r="E13" s="128"/>
      <c r="F13" s="391"/>
      <c r="G13" s="142"/>
    </row>
    <row r="14" spans="2:7" ht="12.75">
      <c r="B14" s="322"/>
      <c r="C14" s="140" t="s">
        <v>929</v>
      </c>
      <c r="D14" s="323"/>
      <c r="E14" s="128"/>
      <c r="F14" s="391"/>
      <c r="G14" s="142"/>
    </row>
    <row r="15" spans="2:7" ht="12.75">
      <c r="B15" s="322"/>
      <c r="C15" s="140"/>
      <c r="D15" s="323"/>
      <c r="E15" s="128"/>
      <c r="F15" s="391"/>
      <c r="G15" s="142"/>
    </row>
    <row r="16" spans="2:7" ht="62.25" customHeight="1">
      <c r="B16" s="322"/>
      <c r="C16" s="197" t="s">
        <v>778</v>
      </c>
      <c r="D16" s="323"/>
      <c r="E16" s="128"/>
      <c r="F16" s="391"/>
      <c r="G16" s="142"/>
    </row>
    <row r="17" spans="2:7" ht="13.5" thickBot="1">
      <c r="B17" s="322"/>
      <c r="C17" s="140"/>
      <c r="D17" s="323"/>
      <c r="E17" s="128"/>
      <c r="F17" s="391"/>
      <c r="G17" s="142"/>
    </row>
    <row r="18" spans="2:7" s="37" customFormat="1" ht="12.75">
      <c r="B18" s="326" t="s">
        <v>537</v>
      </c>
      <c r="C18" s="34" t="s">
        <v>538</v>
      </c>
      <c r="D18" s="35" t="s">
        <v>539</v>
      </c>
      <c r="E18" s="36" t="s">
        <v>540</v>
      </c>
      <c r="F18" s="396" t="s">
        <v>541</v>
      </c>
      <c r="G18" s="152" t="s">
        <v>930</v>
      </c>
    </row>
    <row r="19" spans="2:7" s="39" customFormat="1" ht="12.75">
      <c r="B19" s="327"/>
      <c r="C19" s="38" t="s">
        <v>388</v>
      </c>
      <c r="D19" s="92"/>
      <c r="E19" s="38"/>
      <c r="F19" s="397"/>
      <c r="G19" s="153"/>
    </row>
    <row r="20" spans="2:7" ht="12.75">
      <c r="B20" s="328"/>
      <c r="C20" s="40"/>
      <c r="D20" s="41"/>
      <c r="E20" s="42"/>
      <c r="F20" s="73"/>
      <c r="G20" s="154"/>
    </row>
    <row r="21" spans="2:7" ht="12.75">
      <c r="B21" s="341" t="s">
        <v>801</v>
      </c>
      <c r="C21" s="342" t="s">
        <v>11</v>
      </c>
      <c r="D21" s="343"/>
      <c r="E21" s="344"/>
      <c r="F21" s="398"/>
      <c r="G21" s="345"/>
    </row>
    <row r="22" spans="2:7" ht="12.75">
      <c r="B22" s="155"/>
      <c r="C22" s="43"/>
      <c r="D22" s="93"/>
      <c r="E22" s="44"/>
      <c r="F22" s="399"/>
      <c r="G22" s="156"/>
    </row>
    <row r="23" spans="2:7" ht="12.75">
      <c r="B23" s="157" t="s">
        <v>807</v>
      </c>
      <c r="C23" s="45" t="s">
        <v>439</v>
      </c>
      <c r="D23" s="56">
        <v>55.5</v>
      </c>
      <c r="E23" s="47" t="s">
        <v>440</v>
      </c>
      <c r="F23" s="48"/>
      <c r="G23" s="158">
        <f>D23*F23</f>
        <v>0</v>
      </c>
    </row>
    <row r="24" spans="2:7" ht="12.75">
      <c r="B24" s="157"/>
      <c r="C24" s="45"/>
      <c r="D24" s="56"/>
      <c r="E24" s="47"/>
      <c r="F24" s="48"/>
      <c r="G24" s="158"/>
    </row>
    <row r="25" spans="2:7" ht="12.75">
      <c r="B25" s="157" t="s">
        <v>808</v>
      </c>
      <c r="C25" s="45" t="s">
        <v>441</v>
      </c>
      <c r="D25" s="56">
        <v>4</v>
      </c>
      <c r="E25" s="47" t="s">
        <v>442</v>
      </c>
      <c r="F25" s="48"/>
      <c r="G25" s="158">
        <f>D25*F25</f>
        <v>0</v>
      </c>
    </row>
    <row r="26" spans="2:7" ht="12.75">
      <c r="B26" s="157"/>
      <c r="C26" s="45"/>
      <c r="D26" s="56"/>
      <c r="E26" s="47"/>
      <c r="F26" s="48"/>
      <c r="G26" s="158"/>
    </row>
    <row r="27" spans="2:7" ht="12.75">
      <c r="B27" s="157" t="s">
        <v>809</v>
      </c>
      <c r="C27" s="45" t="s">
        <v>443</v>
      </c>
      <c r="D27" s="56">
        <v>3</v>
      </c>
      <c r="E27" s="47" t="s">
        <v>440</v>
      </c>
      <c r="F27" s="48"/>
      <c r="G27" s="158">
        <f>D27*F27</f>
        <v>0</v>
      </c>
    </row>
    <row r="28" spans="2:7" ht="12.75">
      <c r="B28" s="157"/>
      <c r="C28" s="45"/>
      <c r="D28" s="56"/>
      <c r="E28" s="47"/>
      <c r="F28" s="48"/>
      <c r="G28" s="158"/>
    </row>
    <row r="29" spans="2:7" ht="25.5">
      <c r="B29" s="157" t="s">
        <v>810</v>
      </c>
      <c r="C29" s="45" t="s">
        <v>936</v>
      </c>
      <c r="D29" s="56">
        <v>190</v>
      </c>
      <c r="E29" s="47" t="s">
        <v>444</v>
      </c>
      <c r="F29" s="48"/>
      <c r="G29" s="158">
        <f>D29*F29</f>
        <v>0</v>
      </c>
    </row>
    <row r="30" spans="2:7" ht="13.5" thickBot="1">
      <c r="B30" s="157"/>
      <c r="C30" s="45"/>
      <c r="D30" s="46"/>
      <c r="E30" s="47"/>
      <c r="F30" s="48"/>
      <c r="G30" s="158"/>
    </row>
    <row r="31" spans="2:7" ht="14.25" thickBot="1" thickTop="1">
      <c r="B31" s="159"/>
      <c r="C31" s="77" t="s">
        <v>297</v>
      </c>
      <c r="D31" s="94"/>
      <c r="E31" s="78"/>
      <c r="F31" s="400"/>
      <c r="G31" s="160">
        <f>SUM(G23:G30)</f>
        <v>0</v>
      </c>
    </row>
    <row r="32" spans="2:7" ht="12.75">
      <c r="B32" s="155"/>
      <c r="C32" s="52"/>
      <c r="D32" s="93"/>
      <c r="E32" s="53"/>
      <c r="F32" s="401"/>
      <c r="G32" s="156"/>
    </row>
    <row r="33" spans="2:7" ht="13.5" thickBot="1">
      <c r="B33" s="161"/>
      <c r="C33" s="54"/>
      <c r="D33" s="91"/>
      <c r="E33" s="55"/>
      <c r="F33" s="402"/>
      <c r="G33" s="162"/>
    </row>
    <row r="34" spans="2:7" ht="13.5" thickBot="1">
      <c r="B34" s="335" t="s">
        <v>803</v>
      </c>
      <c r="C34" s="336" t="s">
        <v>533</v>
      </c>
      <c r="D34" s="337"/>
      <c r="E34" s="338"/>
      <c r="F34" s="339"/>
      <c r="G34" s="340"/>
    </row>
    <row r="35" spans="2:7" ht="12.75">
      <c r="B35" s="155"/>
      <c r="C35" s="52"/>
      <c r="D35" s="93"/>
      <c r="E35" s="53"/>
      <c r="F35" s="76"/>
      <c r="G35" s="329"/>
    </row>
    <row r="36" spans="2:7" ht="38.25">
      <c r="B36" s="157" t="s">
        <v>811</v>
      </c>
      <c r="C36" s="45" t="s">
        <v>269</v>
      </c>
      <c r="D36" s="56">
        <v>124</v>
      </c>
      <c r="E36" s="47" t="s">
        <v>444</v>
      </c>
      <c r="F36" s="48"/>
      <c r="G36" s="158">
        <f>D36*F36</f>
        <v>0</v>
      </c>
    </row>
    <row r="37" spans="2:7" ht="12.75">
      <c r="B37" s="157"/>
      <c r="C37" s="45"/>
      <c r="D37" s="56"/>
      <c r="E37" s="47"/>
      <c r="F37" s="48"/>
      <c r="G37" s="158"/>
    </row>
    <row r="38" spans="2:7" ht="51">
      <c r="B38" s="157" t="s">
        <v>812</v>
      </c>
      <c r="C38" s="45" t="s">
        <v>270</v>
      </c>
      <c r="D38" s="56">
        <v>16</v>
      </c>
      <c r="E38" s="47" t="s">
        <v>271</v>
      </c>
      <c r="F38" s="48"/>
      <c r="G38" s="158">
        <f aca="true" t="shared" si="0" ref="G38:G46">D38*F38</f>
        <v>0</v>
      </c>
    </row>
    <row r="39" spans="2:7" ht="12.75">
      <c r="B39" s="157"/>
      <c r="C39" s="45"/>
      <c r="D39" s="56"/>
      <c r="E39" s="47"/>
      <c r="F39" s="48"/>
      <c r="G39" s="158"/>
    </row>
    <row r="40" spans="2:7" ht="38.25">
      <c r="B40" s="157" t="s">
        <v>813</v>
      </c>
      <c r="C40" s="45" t="s">
        <v>272</v>
      </c>
      <c r="D40" s="56">
        <v>10.2</v>
      </c>
      <c r="E40" s="47" t="s">
        <v>271</v>
      </c>
      <c r="F40" s="48"/>
      <c r="G40" s="158">
        <f t="shared" si="0"/>
        <v>0</v>
      </c>
    </row>
    <row r="41" spans="2:7" ht="12.75">
      <c r="B41" s="157"/>
      <c r="C41" s="45"/>
      <c r="D41" s="56"/>
      <c r="E41" s="47"/>
      <c r="F41" s="48"/>
      <c r="G41" s="158"/>
    </row>
    <row r="42" spans="2:7" ht="12.75">
      <c r="B42" s="157" t="s">
        <v>814</v>
      </c>
      <c r="C42" s="45" t="s">
        <v>963</v>
      </c>
      <c r="D42" s="56">
        <v>254</v>
      </c>
      <c r="E42" s="47" t="s">
        <v>444</v>
      </c>
      <c r="F42" s="48"/>
      <c r="G42" s="158">
        <f t="shared" si="0"/>
        <v>0</v>
      </c>
    </row>
    <row r="43" spans="2:7" ht="12.75">
      <c r="B43" s="157"/>
      <c r="C43" s="45"/>
      <c r="D43" s="56"/>
      <c r="E43" s="47"/>
      <c r="F43" s="48"/>
      <c r="G43" s="158"/>
    </row>
    <row r="44" spans="2:7" ht="25.5">
      <c r="B44" s="157" t="s">
        <v>815</v>
      </c>
      <c r="C44" s="45" t="s">
        <v>615</v>
      </c>
      <c r="D44" s="56">
        <v>32</v>
      </c>
      <c r="E44" s="47" t="s">
        <v>444</v>
      </c>
      <c r="F44" s="48"/>
      <c r="G44" s="158">
        <f t="shared" si="0"/>
        <v>0</v>
      </c>
    </row>
    <row r="45" spans="2:7" ht="12.75">
      <c r="B45" s="157"/>
      <c r="C45" s="45"/>
      <c r="D45" s="56"/>
      <c r="E45" s="47"/>
      <c r="F45" s="48"/>
      <c r="G45" s="158"/>
    </row>
    <row r="46" spans="2:7" ht="25.5">
      <c r="B46" s="157" t="s">
        <v>400</v>
      </c>
      <c r="C46" s="45" t="s">
        <v>273</v>
      </c>
      <c r="D46" s="56">
        <v>15.4</v>
      </c>
      <c r="E46" s="47" t="s">
        <v>271</v>
      </c>
      <c r="F46" s="48"/>
      <c r="G46" s="158">
        <f t="shared" si="0"/>
        <v>0</v>
      </c>
    </row>
    <row r="47" spans="2:15" ht="13.5" thickBot="1">
      <c r="B47" s="165"/>
      <c r="C47" s="57"/>
      <c r="D47" s="58"/>
      <c r="E47" s="31"/>
      <c r="F47" s="403"/>
      <c r="G47" s="166"/>
      <c r="J47" s="49"/>
      <c r="K47" s="49"/>
      <c r="L47" s="49"/>
      <c r="M47" s="49"/>
      <c r="N47" s="49"/>
      <c r="O47" s="49"/>
    </row>
    <row r="48" spans="2:15" ht="14.25" thickBot="1" thickTop="1">
      <c r="B48" s="167"/>
      <c r="C48" s="50" t="s">
        <v>600</v>
      </c>
      <c r="D48" s="95"/>
      <c r="E48" s="51"/>
      <c r="F48" s="79"/>
      <c r="G48" s="168">
        <f>SUM(G36:G47)</f>
        <v>0</v>
      </c>
      <c r="J48" s="49"/>
      <c r="K48" s="49"/>
      <c r="L48" s="49"/>
      <c r="M48" s="49"/>
      <c r="N48" s="49"/>
      <c r="O48" s="49"/>
    </row>
    <row r="49" spans="2:15" ht="12.75">
      <c r="B49" s="155"/>
      <c r="C49" s="52"/>
      <c r="D49" s="93"/>
      <c r="E49" s="44"/>
      <c r="F49" s="76"/>
      <c r="G49" s="156"/>
      <c r="J49" s="49"/>
      <c r="K49" s="49"/>
      <c r="L49" s="49"/>
      <c r="M49" s="49"/>
      <c r="N49" s="49"/>
      <c r="O49" s="49"/>
    </row>
    <row r="50" spans="2:15" ht="13.5" thickBot="1">
      <c r="B50" s="169"/>
      <c r="C50" s="59"/>
      <c r="D50" s="60"/>
      <c r="E50" s="61"/>
      <c r="F50" s="81"/>
      <c r="G50" s="170"/>
      <c r="J50" s="49"/>
      <c r="K50" s="49"/>
      <c r="L50" s="49"/>
      <c r="M50" s="49"/>
      <c r="N50" s="49"/>
      <c r="O50" s="49"/>
    </row>
    <row r="51" spans="2:15" ht="13.5" thickBot="1">
      <c r="B51" s="346" t="s">
        <v>804</v>
      </c>
      <c r="C51" s="347" t="s">
        <v>279</v>
      </c>
      <c r="D51" s="348"/>
      <c r="E51" s="349"/>
      <c r="F51" s="350"/>
      <c r="G51" s="351"/>
      <c r="J51" s="49"/>
      <c r="K51" s="49"/>
      <c r="L51" s="49"/>
      <c r="M51" s="49"/>
      <c r="N51" s="49"/>
      <c r="O51" s="49"/>
    </row>
    <row r="52" spans="2:15" ht="12.75">
      <c r="B52" s="171"/>
      <c r="C52" s="63"/>
      <c r="D52" s="97"/>
      <c r="E52" s="64"/>
      <c r="F52" s="76"/>
      <c r="G52" s="172"/>
      <c r="J52" s="49"/>
      <c r="K52" s="49"/>
      <c r="L52" s="49"/>
      <c r="M52" s="49"/>
      <c r="N52" s="49"/>
      <c r="O52" s="49"/>
    </row>
    <row r="53" spans="2:15" ht="25.5">
      <c r="B53" s="157" t="s">
        <v>816</v>
      </c>
      <c r="C53" s="45" t="s">
        <v>280</v>
      </c>
      <c r="D53" s="56">
        <v>254</v>
      </c>
      <c r="E53" s="47" t="s">
        <v>444</v>
      </c>
      <c r="F53" s="48"/>
      <c r="G53" s="158">
        <f>D53*F53</f>
        <v>0</v>
      </c>
      <c r="J53" s="49"/>
      <c r="K53" s="49"/>
      <c r="L53" s="49"/>
      <c r="M53" s="49"/>
      <c r="N53" s="49"/>
      <c r="O53" s="49"/>
    </row>
    <row r="54" spans="2:15" ht="12.75">
      <c r="B54" s="157"/>
      <c r="C54" s="45"/>
      <c r="D54" s="56"/>
      <c r="E54" s="47"/>
      <c r="F54" s="48"/>
      <c r="G54" s="158"/>
      <c r="J54" s="49"/>
      <c r="K54" s="49"/>
      <c r="L54" s="49"/>
      <c r="M54" s="49"/>
      <c r="N54" s="49"/>
      <c r="O54" s="49"/>
    </row>
    <row r="55" spans="2:15" ht="38.25">
      <c r="B55" s="157" t="s">
        <v>817</v>
      </c>
      <c r="C55" s="45" t="s">
        <v>281</v>
      </c>
      <c r="D55" s="56">
        <v>16</v>
      </c>
      <c r="E55" s="47" t="s">
        <v>271</v>
      </c>
      <c r="F55" s="48"/>
      <c r="G55" s="158">
        <f aca="true" t="shared" si="1" ref="G55:G69">D55*F55</f>
        <v>0</v>
      </c>
      <c r="J55" s="49"/>
      <c r="K55" s="49"/>
      <c r="L55" s="49"/>
      <c r="M55" s="49"/>
      <c r="N55" s="49"/>
      <c r="O55" s="49"/>
    </row>
    <row r="56" spans="2:15" ht="12.75">
      <c r="B56" s="157"/>
      <c r="C56" s="45"/>
      <c r="D56" s="56"/>
      <c r="E56" s="47"/>
      <c r="F56" s="48"/>
      <c r="G56" s="158"/>
      <c r="J56" s="49"/>
      <c r="K56" s="49"/>
      <c r="L56" s="49"/>
      <c r="M56" s="49"/>
      <c r="N56" s="49"/>
      <c r="O56" s="49"/>
    </row>
    <row r="57" spans="2:15" ht="38.25">
      <c r="B57" s="157" t="s">
        <v>818</v>
      </c>
      <c r="C57" s="45" t="s">
        <v>282</v>
      </c>
      <c r="D57" s="56">
        <v>10.2</v>
      </c>
      <c r="E57" s="47" t="s">
        <v>271</v>
      </c>
      <c r="F57" s="48"/>
      <c r="G57" s="158">
        <f t="shared" si="1"/>
        <v>0</v>
      </c>
      <c r="J57" s="49"/>
      <c r="K57" s="49"/>
      <c r="L57" s="49"/>
      <c r="M57" s="49"/>
      <c r="N57" s="49"/>
      <c r="O57" s="49"/>
    </row>
    <row r="58" spans="2:15" ht="12.75">
      <c r="B58" s="157"/>
      <c r="C58" s="45"/>
      <c r="D58" s="56"/>
      <c r="E58" s="47"/>
      <c r="F58" s="48"/>
      <c r="G58" s="158"/>
      <c r="J58" s="49"/>
      <c r="K58" s="49"/>
      <c r="L58" s="49"/>
      <c r="M58" s="49"/>
      <c r="N58" s="49"/>
      <c r="O58" s="49"/>
    </row>
    <row r="59" spans="2:15" ht="25.5">
      <c r="B59" s="157" t="s">
        <v>819</v>
      </c>
      <c r="C59" s="45" t="s">
        <v>616</v>
      </c>
      <c r="D59" s="56">
        <v>228.9</v>
      </c>
      <c r="E59" s="47" t="s">
        <v>444</v>
      </c>
      <c r="F59" s="48"/>
      <c r="G59" s="158">
        <f t="shared" si="1"/>
        <v>0</v>
      </c>
      <c r="J59" s="49"/>
      <c r="K59" s="49"/>
      <c r="L59" s="49"/>
      <c r="M59" s="49"/>
      <c r="N59" s="49"/>
      <c r="O59" s="49"/>
    </row>
    <row r="60" spans="2:15" ht="12.75">
      <c r="B60" s="157"/>
      <c r="C60" s="45"/>
      <c r="D60" s="56"/>
      <c r="E60" s="47"/>
      <c r="F60" s="48"/>
      <c r="G60" s="158"/>
      <c r="J60" s="49"/>
      <c r="K60" s="49"/>
      <c r="L60" s="49"/>
      <c r="M60" s="49"/>
      <c r="N60" s="49"/>
      <c r="O60" s="49"/>
    </row>
    <row r="61" spans="2:15" ht="38.25">
      <c r="B61" s="157" t="s">
        <v>820</v>
      </c>
      <c r="C61" s="45" t="s">
        <v>376</v>
      </c>
      <c r="D61" s="56">
        <v>3</v>
      </c>
      <c r="E61" s="47" t="s">
        <v>444</v>
      </c>
      <c r="F61" s="48"/>
      <c r="G61" s="158">
        <f t="shared" si="1"/>
        <v>0</v>
      </c>
      <c r="J61" s="49"/>
      <c r="K61" s="49"/>
      <c r="L61" s="49"/>
      <c r="M61" s="49"/>
      <c r="N61" s="49"/>
      <c r="O61" s="49"/>
    </row>
    <row r="62" spans="2:15" ht="12.75">
      <c r="B62" s="157"/>
      <c r="C62" s="45"/>
      <c r="D62" s="56"/>
      <c r="E62" s="47"/>
      <c r="F62" s="48"/>
      <c r="G62" s="158"/>
      <c r="J62" s="49"/>
      <c r="K62" s="49"/>
      <c r="L62" s="49"/>
      <c r="M62" s="49"/>
      <c r="N62" s="49"/>
      <c r="O62" s="49"/>
    </row>
    <row r="63" spans="2:15" ht="12.75">
      <c r="B63" s="157" t="s">
        <v>821</v>
      </c>
      <c r="C63" s="45" t="s">
        <v>957</v>
      </c>
      <c r="D63" s="56">
        <v>40.5</v>
      </c>
      <c r="E63" s="47" t="s">
        <v>440</v>
      </c>
      <c r="F63" s="48"/>
      <c r="G63" s="158">
        <f t="shared" si="1"/>
        <v>0</v>
      </c>
      <c r="J63" s="49"/>
      <c r="K63" s="49"/>
      <c r="L63" s="49"/>
      <c r="M63" s="49"/>
      <c r="N63" s="49"/>
      <c r="O63" s="49"/>
    </row>
    <row r="64" spans="2:15" ht="12.75">
      <c r="B64" s="157"/>
      <c r="C64" s="45"/>
      <c r="D64" s="56"/>
      <c r="E64" s="47"/>
      <c r="F64" s="48"/>
      <c r="G64" s="158"/>
      <c r="J64" s="49"/>
      <c r="K64" s="49"/>
      <c r="L64" s="49"/>
      <c r="M64" s="49"/>
      <c r="N64" s="49"/>
      <c r="O64" s="49"/>
    </row>
    <row r="65" spans="2:15" ht="25.5">
      <c r="B65" s="157" t="s">
        <v>822</v>
      </c>
      <c r="C65" s="45" t="s">
        <v>284</v>
      </c>
      <c r="D65" s="56">
        <v>11.4</v>
      </c>
      <c r="E65" s="47" t="s">
        <v>440</v>
      </c>
      <c r="F65" s="48"/>
      <c r="G65" s="158">
        <f t="shared" si="1"/>
        <v>0</v>
      </c>
      <c r="J65" s="49"/>
      <c r="K65" s="49"/>
      <c r="L65" s="49"/>
      <c r="M65" s="49"/>
      <c r="N65" s="49"/>
      <c r="O65" s="49"/>
    </row>
    <row r="66" spans="2:15" ht="12.75">
      <c r="B66" s="157"/>
      <c r="C66" s="45"/>
      <c r="D66" s="56"/>
      <c r="E66" s="47"/>
      <c r="F66" s="48"/>
      <c r="G66" s="158"/>
      <c r="J66" s="49"/>
      <c r="K66" s="49"/>
      <c r="L66" s="49"/>
      <c r="M66" s="49"/>
      <c r="N66" s="49"/>
      <c r="O66" s="49"/>
    </row>
    <row r="67" spans="2:15" ht="25.5">
      <c r="B67" s="157" t="s">
        <v>403</v>
      </c>
      <c r="C67" s="45" t="s">
        <v>211</v>
      </c>
      <c r="D67" s="56">
        <v>28.1</v>
      </c>
      <c r="E67" s="47" t="s">
        <v>440</v>
      </c>
      <c r="F67" s="48"/>
      <c r="G67" s="158">
        <f t="shared" si="1"/>
        <v>0</v>
      </c>
      <c r="J67" s="49"/>
      <c r="K67" s="49"/>
      <c r="L67" s="49"/>
      <c r="M67" s="49"/>
      <c r="N67" s="49"/>
      <c r="O67" s="49"/>
    </row>
    <row r="68" spans="2:15" ht="12.75">
      <c r="B68" s="157"/>
      <c r="C68" s="45"/>
      <c r="D68" s="56"/>
      <c r="E68" s="47"/>
      <c r="F68" s="48"/>
      <c r="G68" s="158"/>
      <c r="J68" s="49"/>
      <c r="K68" s="49"/>
      <c r="L68" s="49"/>
      <c r="M68" s="49"/>
      <c r="N68" s="49"/>
      <c r="O68" s="49"/>
    </row>
    <row r="69" spans="2:15" ht="25.5">
      <c r="B69" s="157" t="s">
        <v>404</v>
      </c>
      <c r="C69" s="45" t="s">
        <v>377</v>
      </c>
      <c r="D69" s="56">
        <v>21.6</v>
      </c>
      <c r="E69" s="47" t="s">
        <v>440</v>
      </c>
      <c r="F69" s="48"/>
      <c r="G69" s="158">
        <f t="shared" si="1"/>
        <v>0</v>
      </c>
      <c r="J69" s="49"/>
      <c r="K69" s="49"/>
      <c r="L69" s="49"/>
      <c r="M69" s="49"/>
      <c r="N69" s="49"/>
      <c r="O69" s="49"/>
    </row>
    <row r="70" spans="2:7" ht="13.5" thickBot="1">
      <c r="B70" s="193"/>
      <c r="C70" s="187"/>
      <c r="D70" s="194"/>
      <c r="E70" s="352"/>
      <c r="F70" s="80"/>
      <c r="G70" s="195"/>
    </row>
    <row r="71" spans="2:7" ht="14.25" thickBot="1" thickTop="1">
      <c r="B71" s="167"/>
      <c r="C71" s="50" t="s">
        <v>298</v>
      </c>
      <c r="D71" s="96"/>
      <c r="E71" s="51"/>
      <c r="F71" s="188"/>
      <c r="G71" s="168">
        <f>SUM(G53:G70)</f>
        <v>0</v>
      </c>
    </row>
    <row r="72" spans="2:7" ht="12.75">
      <c r="B72" s="171"/>
      <c r="C72" s="63"/>
      <c r="D72" s="97"/>
      <c r="E72" s="64"/>
      <c r="F72" s="76"/>
      <c r="G72" s="172"/>
    </row>
    <row r="73" spans="2:7" ht="13.5" thickBot="1">
      <c r="B73" s="173"/>
      <c r="C73" s="65"/>
      <c r="D73" s="98"/>
      <c r="E73" s="66"/>
      <c r="F73" s="81"/>
      <c r="G73" s="170"/>
    </row>
    <row r="74" spans="2:7" ht="13.5" thickBot="1">
      <c r="B74" s="353" t="s">
        <v>805</v>
      </c>
      <c r="C74" s="354" t="s">
        <v>299</v>
      </c>
      <c r="D74" s="355"/>
      <c r="E74" s="356"/>
      <c r="F74" s="350"/>
      <c r="G74" s="357"/>
    </row>
    <row r="75" spans="2:7" ht="12.75">
      <c r="B75" s="264"/>
      <c r="C75" s="265"/>
      <c r="D75" s="266"/>
      <c r="E75" s="267"/>
      <c r="F75" s="243"/>
      <c r="G75" s="244"/>
    </row>
    <row r="76" spans="2:7" ht="25.5">
      <c r="B76" s="264" t="s">
        <v>825</v>
      </c>
      <c r="C76" s="45" t="s">
        <v>217</v>
      </c>
      <c r="D76" s="56">
        <v>0.58</v>
      </c>
      <c r="E76" s="47" t="s">
        <v>271</v>
      </c>
      <c r="F76" s="48"/>
      <c r="G76" s="158">
        <f>+D76*F76</f>
        <v>0</v>
      </c>
    </row>
    <row r="77" spans="2:7" ht="12.75">
      <c r="B77" s="264"/>
      <c r="C77" s="45"/>
      <c r="D77" s="56"/>
      <c r="E77" s="47"/>
      <c r="F77" s="48"/>
      <c r="G77" s="158"/>
    </row>
    <row r="78" spans="2:7" ht="25.5">
      <c r="B78" s="264" t="s">
        <v>826</v>
      </c>
      <c r="C78" s="45" t="s">
        <v>901</v>
      </c>
      <c r="D78" s="56">
        <v>38.5</v>
      </c>
      <c r="E78" s="47" t="s">
        <v>271</v>
      </c>
      <c r="F78" s="48"/>
      <c r="G78" s="158">
        <f>+D78*F78</f>
        <v>0</v>
      </c>
    </row>
    <row r="79" spans="2:7" ht="12.75">
      <c r="B79" s="264"/>
      <c r="C79" s="45"/>
      <c r="D79" s="56"/>
      <c r="E79" s="47"/>
      <c r="F79" s="48"/>
      <c r="G79" s="158"/>
    </row>
    <row r="80" spans="2:7" ht="38.25">
      <c r="B80" s="264" t="s">
        <v>827</v>
      </c>
      <c r="C80" s="45" t="s">
        <v>348</v>
      </c>
      <c r="D80" s="56">
        <v>0.24</v>
      </c>
      <c r="E80" s="47" t="s">
        <v>271</v>
      </c>
      <c r="F80" s="48"/>
      <c r="G80" s="158">
        <f>+D80*F80</f>
        <v>0</v>
      </c>
    </row>
    <row r="81" spans="2:7" ht="12.75">
      <c r="B81" s="264"/>
      <c r="C81" s="45"/>
      <c r="D81" s="56"/>
      <c r="E81" s="47"/>
      <c r="F81" s="48"/>
      <c r="G81" s="158"/>
    </row>
    <row r="82" spans="2:7" ht="25.5">
      <c r="B82" s="264" t="s">
        <v>828</v>
      </c>
      <c r="C82" s="45" t="s">
        <v>391</v>
      </c>
      <c r="D82" s="56">
        <v>7.7</v>
      </c>
      <c r="E82" s="47" t="s">
        <v>271</v>
      </c>
      <c r="F82" s="48"/>
      <c r="G82" s="158">
        <f aca="true" t="shared" si="2" ref="G82:G122">+D82*F82</f>
        <v>0</v>
      </c>
    </row>
    <row r="83" spans="2:7" ht="12.75">
      <c r="B83" s="264"/>
      <c r="C83" s="45"/>
      <c r="D83" s="56"/>
      <c r="E83" s="47"/>
      <c r="F83" s="48"/>
      <c r="G83" s="158"/>
    </row>
    <row r="84" spans="2:7" ht="25.5">
      <c r="B84" s="264" t="s">
        <v>829</v>
      </c>
      <c r="C84" s="45" t="s">
        <v>776</v>
      </c>
      <c r="D84" s="56">
        <v>18.8</v>
      </c>
      <c r="E84" s="47" t="s">
        <v>271</v>
      </c>
      <c r="F84" s="48"/>
      <c r="G84" s="158">
        <f t="shared" si="2"/>
        <v>0</v>
      </c>
    </row>
    <row r="85" spans="2:7" ht="12.75">
      <c r="B85" s="264"/>
      <c r="C85" s="45"/>
      <c r="D85" s="56"/>
      <c r="E85" s="47"/>
      <c r="F85" s="48"/>
      <c r="G85" s="158"/>
    </row>
    <row r="86" spans="2:7" ht="25.5">
      <c r="B86" s="264" t="s">
        <v>830</v>
      </c>
      <c r="C86" s="45" t="s">
        <v>392</v>
      </c>
      <c r="D86" s="56">
        <v>6.84</v>
      </c>
      <c r="E86" s="47" t="s">
        <v>271</v>
      </c>
      <c r="F86" s="48"/>
      <c r="G86" s="158">
        <f t="shared" si="2"/>
        <v>0</v>
      </c>
    </row>
    <row r="87" spans="2:7" ht="12.75">
      <c r="B87" s="264"/>
      <c r="C87" s="45"/>
      <c r="D87" s="56"/>
      <c r="E87" s="47"/>
      <c r="F87" s="48"/>
      <c r="G87" s="158"/>
    </row>
    <row r="88" spans="2:7" ht="25.5">
      <c r="B88" s="264" t="s">
        <v>831</v>
      </c>
      <c r="C88" s="45" t="s">
        <v>904</v>
      </c>
      <c r="D88" s="56">
        <v>20.28</v>
      </c>
      <c r="E88" s="47" t="s">
        <v>271</v>
      </c>
      <c r="F88" s="48"/>
      <c r="G88" s="158">
        <f t="shared" si="2"/>
        <v>0</v>
      </c>
    </row>
    <row r="89" spans="2:7" ht="12.75">
      <c r="B89" s="264"/>
      <c r="C89" s="45"/>
      <c r="D89" s="56"/>
      <c r="E89" s="47"/>
      <c r="F89" s="48"/>
      <c r="G89" s="158"/>
    </row>
    <row r="90" spans="2:7" ht="12.75">
      <c r="B90" s="264" t="s">
        <v>832</v>
      </c>
      <c r="C90" s="45" t="s">
        <v>330</v>
      </c>
      <c r="D90" s="56">
        <v>38.1</v>
      </c>
      <c r="E90" s="47" t="s">
        <v>444</v>
      </c>
      <c r="F90" s="48"/>
      <c r="G90" s="158">
        <f t="shared" si="2"/>
        <v>0</v>
      </c>
    </row>
    <row r="91" spans="2:7" ht="12.75">
      <c r="B91" s="264"/>
      <c r="C91" s="45"/>
      <c r="D91" s="56"/>
      <c r="E91" s="47"/>
      <c r="F91" s="48"/>
      <c r="G91" s="158"/>
    </row>
    <row r="92" spans="2:7" ht="25.5">
      <c r="B92" s="264" t="s">
        <v>833</v>
      </c>
      <c r="C92" s="45" t="s">
        <v>393</v>
      </c>
      <c r="D92" s="56">
        <v>5</v>
      </c>
      <c r="E92" s="47" t="s">
        <v>440</v>
      </c>
      <c r="F92" s="48"/>
      <c r="G92" s="158">
        <f t="shared" si="2"/>
        <v>0</v>
      </c>
    </row>
    <row r="93" spans="2:7" ht="12.75">
      <c r="B93" s="264"/>
      <c r="C93" s="45"/>
      <c r="D93" s="56"/>
      <c r="E93" s="47"/>
      <c r="F93" s="48"/>
      <c r="G93" s="158"/>
    </row>
    <row r="94" spans="2:7" ht="38.25">
      <c r="B94" s="264" t="s">
        <v>834</v>
      </c>
      <c r="C94" s="45" t="s">
        <v>350</v>
      </c>
      <c r="D94" s="56">
        <v>14.8</v>
      </c>
      <c r="E94" s="47" t="s">
        <v>440</v>
      </c>
      <c r="F94" s="48"/>
      <c r="G94" s="158">
        <f t="shared" si="2"/>
        <v>0</v>
      </c>
    </row>
    <row r="95" spans="2:7" ht="12.75">
      <c r="B95" s="264"/>
      <c r="C95" s="45"/>
      <c r="D95" s="56"/>
      <c r="E95" s="47"/>
      <c r="F95" s="48"/>
      <c r="G95" s="158"/>
    </row>
    <row r="96" spans="2:7" ht="25.5">
      <c r="B96" s="264" t="s">
        <v>835</v>
      </c>
      <c r="C96" s="45" t="s">
        <v>340</v>
      </c>
      <c r="D96" s="56">
        <v>9.6</v>
      </c>
      <c r="E96" s="47" t="s">
        <v>440</v>
      </c>
      <c r="F96" s="48"/>
      <c r="G96" s="158">
        <f t="shared" si="2"/>
        <v>0</v>
      </c>
    </row>
    <row r="97" spans="2:7" ht="12.75">
      <c r="B97" s="264"/>
      <c r="C97" s="45"/>
      <c r="D97" s="56"/>
      <c r="E97" s="47"/>
      <c r="F97" s="48"/>
      <c r="G97" s="158"/>
    </row>
    <row r="98" spans="2:7" ht="25.5">
      <c r="B98" s="264" t="s">
        <v>406</v>
      </c>
      <c r="C98" s="45" t="s">
        <v>394</v>
      </c>
      <c r="D98" s="56">
        <v>1</v>
      </c>
      <c r="E98" s="47" t="s">
        <v>442</v>
      </c>
      <c r="F98" s="48"/>
      <c r="G98" s="158">
        <f t="shared" si="2"/>
        <v>0</v>
      </c>
    </row>
    <row r="99" spans="2:7" ht="12.75">
      <c r="B99" s="264"/>
      <c r="C99" s="45"/>
      <c r="D99" s="56"/>
      <c r="E99" s="47"/>
      <c r="F99" s="48"/>
      <c r="G99" s="158"/>
    </row>
    <row r="100" spans="2:7" ht="25.5">
      <c r="B100" s="264" t="s">
        <v>409</v>
      </c>
      <c r="C100" s="45" t="s">
        <v>362</v>
      </c>
      <c r="D100" s="56">
        <v>4.6</v>
      </c>
      <c r="E100" s="47" t="s">
        <v>440</v>
      </c>
      <c r="F100" s="48"/>
      <c r="G100" s="158">
        <f t="shared" si="2"/>
        <v>0</v>
      </c>
    </row>
    <row r="101" spans="2:7" ht="12.75">
      <c r="B101" s="264"/>
      <c r="C101" s="45"/>
      <c r="D101" s="56"/>
      <c r="E101" s="47"/>
      <c r="F101" s="48"/>
      <c r="G101" s="158"/>
    </row>
    <row r="102" spans="2:7" ht="51">
      <c r="B102" s="264" t="s">
        <v>410</v>
      </c>
      <c r="C102" s="45" t="s">
        <v>395</v>
      </c>
      <c r="D102" s="56">
        <v>2</v>
      </c>
      <c r="E102" s="47" t="s">
        <v>442</v>
      </c>
      <c r="F102" s="48"/>
      <c r="G102" s="158">
        <f t="shared" si="2"/>
        <v>0</v>
      </c>
    </row>
    <row r="103" spans="2:7" ht="12.75">
      <c r="B103" s="264"/>
      <c r="C103" s="45"/>
      <c r="D103" s="56"/>
      <c r="E103" s="47"/>
      <c r="F103" s="48"/>
      <c r="G103" s="158"/>
    </row>
    <row r="104" spans="2:7" ht="51">
      <c r="B104" s="264" t="s">
        <v>411</v>
      </c>
      <c r="C104" s="45" t="s">
        <v>396</v>
      </c>
      <c r="D104" s="56">
        <v>1</v>
      </c>
      <c r="E104" s="47" t="s">
        <v>442</v>
      </c>
      <c r="F104" s="48"/>
      <c r="G104" s="158">
        <f t="shared" si="2"/>
        <v>0</v>
      </c>
    </row>
    <row r="105" spans="2:7" ht="12.75">
      <c r="B105" s="264"/>
      <c r="C105" s="45"/>
      <c r="D105" s="56"/>
      <c r="E105" s="47"/>
      <c r="F105" s="48"/>
      <c r="G105" s="158"/>
    </row>
    <row r="106" spans="2:7" ht="51">
      <c r="B106" s="264" t="s">
        <v>412</v>
      </c>
      <c r="C106" s="45" t="s">
        <v>397</v>
      </c>
      <c r="D106" s="56">
        <v>1</v>
      </c>
      <c r="E106" s="47" t="s">
        <v>442</v>
      </c>
      <c r="F106" s="48"/>
      <c r="G106" s="158">
        <f t="shared" si="2"/>
        <v>0</v>
      </c>
    </row>
    <row r="107" spans="2:7" ht="12.75">
      <c r="B107" s="264"/>
      <c r="C107" s="45"/>
      <c r="D107" s="56"/>
      <c r="E107" s="47"/>
      <c r="F107" s="48"/>
      <c r="G107" s="158"/>
    </row>
    <row r="108" spans="2:7" ht="25.5">
      <c r="B108" s="264" t="s">
        <v>413</v>
      </c>
      <c r="C108" s="45" t="s">
        <v>777</v>
      </c>
      <c r="D108" s="56">
        <v>1</v>
      </c>
      <c r="E108" s="47" t="s">
        <v>442</v>
      </c>
      <c r="F108" s="48"/>
      <c r="G108" s="158">
        <f t="shared" si="2"/>
        <v>0</v>
      </c>
    </row>
    <row r="109" spans="2:7" ht="12.75">
      <c r="B109" s="264"/>
      <c r="C109" s="45"/>
      <c r="D109" s="56"/>
      <c r="E109" s="47"/>
      <c r="F109" s="48"/>
      <c r="G109" s="158"/>
    </row>
    <row r="110" spans="2:7" ht="38.25">
      <c r="B110" s="264" t="s">
        <v>631</v>
      </c>
      <c r="C110" s="45" t="s">
        <v>398</v>
      </c>
      <c r="D110" s="56">
        <v>1</v>
      </c>
      <c r="E110" s="47" t="s">
        <v>442</v>
      </c>
      <c r="F110" s="48"/>
      <c r="G110" s="158">
        <f t="shared" si="2"/>
        <v>0</v>
      </c>
    </row>
    <row r="111" spans="2:7" ht="12.75">
      <c r="B111" s="264"/>
      <c r="C111" s="45"/>
      <c r="D111" s="56"/>
      <c r="E111" s="47"/>
      <c r="F111" s="48"/>
      <c r="G111" s="158"/>
    </row>
    <row r="112" spans="2:7" ht="63.75">
      <c r="B112" s="264" t="s">
        <v>632</v>
      </c>
      <c r="C112" s="45" t="s">
        <v>399</v>
      </c>
      <c r="D112" s="56">
        <v>4</v>
      </c>
      <c r="E112" s="47" t="s">
        <v>442</v>
      </c>
      <c r="F112" s="48"/>
      <c r="G112" s="158">
        <f t="shared" si="2"/>
        <v>0</v>
      </c>
    </row>
    <row r="113" spans="2:7" ht="12.75">
      <c r="B113" s="264"/>
      <c r="C113" s="45"/>
      <c r="D113" s="56"/>
      <c r="E113" s="47"/>
      <c r="F113" s="48"/>
      <c r="G113" s="158"/>
    </row>
    <row r="114" spans="2:7" ht="25.5">
      <c r="B114" s="264" t="s">
        <v>633</v>
      </c>
      <c r="C114" s="45" t="s">
        <v>339</v>
      </c>
      <c r="D114" s="56">
        <v>1</v>
      </c>
      <c r="E114" s="47" t="s">
        <v>442</v>
      </c>
      <c r="F114" s="48"/>
      <c r="G114" s="158">
        <f t="shared" si="2"/>
        <v>0</v>
      </c>
    </row>
    <row r="115" spans="2:7" ht="12.75">
      <c r="B115" s="264"/>
      <c r="C115" s="45"/>
      <c r="D115" s="56"/>
      <c r="E115" s="47"/>
      <c r="F115" s="48"/>
      <c r="G115" s="158"/>
    </row>
    <row r="116" spans="2:7" ht="12.75">
      <c r="B116" s="264" t="s">
        <v>634</v>
      </c>
      <c r="C116" s="45" t="s">
        <v>698</v>
      </c>
      <c r="D116" s="56">
        <v>51.3</v>
      </c>
      <c r="E116" s="47" t="s">
        <v>440</v>
      </c>
      <c r="F116" s="48"/>
      <c r="G116" s="158">
        <f t="shared" si="2"/>
        <v>0</v>
      </c>
    </row>
    <row r="117" spans="2:7" ht="12.75">
      <c r="B117" s="264"/>
      <c r="C117" s="45"/>
      <c r="D117" s="56"/>
      <c r="E117" s="47"/>
      <c r="F117" s="48"/>
      <c r="G117" s="158"/>
    </row>
    <row r="118" spans="2:7" ht="12.75">
      <c r="B118" s="264" t="s">
        <v>635</v>
      </c>
      <c r="C118" s="45" t="s">
        <v>699</v>
      </c>
      <c r="D118" s="56">
        <v>4</v>
      </c>
      <c r="E118" s="47" t="s">
        <v>442</v>
      </c>
      <c r="F118" s="48"/>
      <c r="G118" s="158">
        <f t="shared" si="2"/>
        <v>0</v>
      </c>
    </row>
    <row r="119" spans="2:7" ht="12.75">
      <c r="B119" s="264"/>
      <c r="C119" s="45"/>
      <c r="D119" s="56"/>
      <c r="E119" s="47"/>
      <c r="F119" s="48"/>
      <c r="G119" s="158"/>
    </row>
    <row r="120" spans="2:7" ht="12.75">
      <c r="B120" s="264" t="s">
        <v>636</v>
      </c>
      <c r="C120" s="45" t="s">
        <v>890</v>
      </c>
      <c r="D120" s="56">
        <v>51.3</v>
      </c>
      <c r="E120" s="47" t="s">
        <v>440</v>
      </c>
      <c r="F120" s="48"/>
      <c r="G120" s="158">
        <f t="shared" si="2"/>
        <v>0</v>
      </c>
    </row>
    <row r="121" spans="2:7" ht="12.75">
      <c r="B121" s="264"/>
      <c r="C121" s="45"/>
      <c r="D121" s="56"/>
      <c r="E121" s="47"/>
      <c r="F121" s="48"/>
      <c r="G121" s="158"/>
    </row>
    <row r="122" spans="2:7" ht="12.75">
      <c r="B122" s="264" t="s">
        <v>637</v>
      </c>
      <c r="C122" s="45" t="s">
        <v>700</v>
      </c>
      <c r="D122" s="56">
        <v>51.3</v>
      </c>
      <c r="E122" s="47" t="s">
        <v>440</v>
      </c>
      <c r="F122" s="48"/>
      <c r="G122" s="158">
        <f t="shared" si="2"/>
        <v>0</v>
      </c>
    </row>
    <row r="123" spans="2:7" ht="13.5" thickBot="1">
      <c r="B123" s="331"/>
      <c r="C123" s="67"/>
      <c r="D123" s="58"/>
      <c r="E123" s="68"/>
      <c r="F123" s="80"/>
      <c r="G123" s="332"/>
    </row>
    <row r="124" spans="2:7" ht="14.25" thickBot="1" thickTop="1">
      <c r="B124" s="167"/>
      <c r="C124" s="69" t="s">
        <v>728</v>
      </c>
      <c r="D124" s="95"/>
      <c r="E124" s="51"/>
      <c r="F124" s="79"/>
      <c r="G124" s="168">
        <f>SUM(G76:G123)</f>
        <v>0</v>
      </c>
    </row>
    <row r="125" spans="2:7" ht="12.75">
      <c r="B125" s="174"/>
      <c r="C125" s="70"/>
      <c r="D125" s="91"/>
      <c r="E125" s="71"/>
      <c r="F125" s="374"/>
      <c r="G125" s="175"/>
    </row>
    <row r="126" spans="2:7" ht="12.75">
      <c r="B126" s="176"/>
      <c r="C126" s="45"/>
      <c r="D126" s="56"/>
      <c r="E126" s="47"/>
      <c r="F126" s="404"/>
      <c r="G126" s="158"/>
    </row>
    <row r="127" spans="2:7" ht="13.5" thickBot="1">
      <c r="B127" s="300" t="s">
        <v>806</v>
      </c>
      <c r="C127" s="312" t="s">
        <v>536</v>
      </c>
      <c r="D127" s="313"/>
      <c r="E127" s="314"/>
      <c r="F127" s="405"/>
      <c r="G127" s="315"/>
    </row>
    <row r="128" spans="2:7" ht="12.75">
      <c r="B128" s="272"/>
      <c r="C128" s="273"/>
      <c r="D128" s="274"/>
      <c r="E128" s="273"/>
      <c r="F128" s="243"/>
      <c r="G128" s="275"/>
    </row>
    <row r="129" spans="2:7" ht="12.75">
      <c r="B129" s="145" t="s">
        <v>836</v>
      </c>
      <c r="C129" s="40" t="s">
        <v>919</v>
      </c>
      <c r="D129" s="56">
        <v>3</v>
      </c>
      <c r="E129" s="183" t="s">
        <v>606</v>
      </c>
      <c r="F129" s="178"/>
      <c r="G129" s="158">
        <f>+D129*F129</f>
        <v>0</v>
      </c>
    </row>
    <row r="130" spans="2:7" ht="12.75">
      <c r="B130" s="334"/>
      <c r="C130" s="40"/>
      <c r="D130" s="56"/>
      <c r="E130" s="183"/>
      <c r="F130" s="178"/>
      <c r="G130" s="158"/>
    </row>
    <row r="131" spans="2:7" ht="25.5" customHeight="1">
      <c r="B131" s="176" t="s">
        <v>837</v>
      </c>
      <c r="C131" s="74" t="s">
        <v>135</v>
      </c>
      <c r="D131" s="56">
        <v>2</v>
      </c>
      <c r="E131" s="183" t="s">
        <v>606</v>
      </c>
      <c r="F131" s="178"/>
      <c r="G131" s="158">
        <f>+D131*F131</f>
        <v>0</v>
      </c>
    </row>
    <row r="132" spans="2:7" ht="13.5" thickBot="1">
      <c r="B132" s="278"/>
      <c r="C132" s="279"/>
      <c r="D132" s="280"/>
      <c r="E132" s="281"/>
      <c r="F132" s="406"/>
      <c r="G132" s="282"/>
    </row>
    <row r="133" spans="2:7" ht="14.25" thickBot="1" thickTop="1">
      <c r="B133" s="227"/>
      <c r="C133" s="239" t="s">
        <v>607</v>
      </c>
      <c r="D133" s="228"/>
      <c r="E133" s="229"/>
      <c r="F133" s="407"/>
      <c r="G133" s="230">
        <f>SUM(G129:G132)</f>
        <v>0</v>
      </c>
    </row>
    <row r="134" ht="12.75">
      <c r="D134" s="125"/>
    </row>
    <row r="135" ht="12.75">
      <c r="D135" s="125"/>
    </row>
    <row r="136" ht="12.75">
      <c r="D136" s="125"/>
    </row>
    <row r="137" ht="12.75">
      <c r="D137" s="125"/>
    </row>
    <row r="138" ht="12.75">
      <c r="D138" s="125"/>
    </row>
    <row r="139" ht="12.75">
      <c r="D139" s="125"/>
    </row>
    <row r="140" ht="12.75">
      <c r="D140" s="125"/>
    </row>
    <row r="141" ht="12.75">
      <c r="D141" s="125"/>
    </row>
    <row r="142" ht="12.75">
      <c r="D142" s="125"/>
    </row>
    <row r="143" ht="12.75">
      <c r="D143" s="125"/>
    </row>
    <row r="144" ht="12.75">
      <c r="D144" s="125"/>
    </row>
    <row r="145" ht="12.75">
      <c r="D145" s="125"/>
    </row>
    <row r="146" ht="12.75">
      <c r="D146" s="125"/>
    </row>
    <row r="147" ht="12.75">
      <c r="D147" s="125"/>
    </row>
    <row r="148" ht="12.75">
      <c r="D148" s="125"/>
    </row>
    <row r="149" ht="12.75">
      <c r="D149" s="125"/>
    </row>
    <row r="150" ht="12.75">
      <c r="D150" s="125"/>
    </row>
    <row r="151" ht="12.75">
      <c r="D151" s="125"/>
    </row>
    <row r="152" ht="12.75">
      <c r="D152" s="125"/>
    </row>
    <row r="153" ht="12.75">
      <c r="D153" s="125"/>
    </row>
    <row r="154" ht="12.75">
      <c r="D154" s="125"/>
    </row>
    <row r="155" ht="12.75">
      <c r="D155" s="125"/>
    </row>
    <row r="156" ht="12.75">
      <c r="D156" s="125"/>
    </row>
    <row r="157" ht="12.75">
      <c r="D157" s="125"/>
    </row>
    <row r="158" ht="12.75">
      <c r="D158" s="125"/>
    </row>
    <row r="159" ht="12.75">
      <c r="D159" s="125"/>
    </row>
  </sheetData>
  <sheetProtection password="CA93" sheet="1" scenarios="1" selectLockedCells="1"/>
  <printOptions/>
  <pageMargins left="0.5905511811023623" right="0.75" top="0.984251968503937" bottom="0.984251968503937" header="0.4330708661417323" footer="0.4330708661417323"/>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Aljosa Arcon</cp:lastModifiedBy>
  <cp:lastPrinted>2011-10-26T11:22:46Z</cp:lastPrinted>
  <dcterms:created xsi:type="dcterms:W3CDTF">2011-07-06T09:22:57Z</dcterms:created>
  <dcterms:modified xsi:type="dcterms:W3CDTF">2011-11-30T09:42:10Z</dcterms:modified>
  <cp:category/>
  <cp:version/>
  <cp:contentType/>
  <cp:contentStatus/>
</cp:coreProperties>
</file>