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3140" windowHeight="12465" activeTab="1"/>
  </bookViews>
  <sheets>
    <sheet name="Priloga 1" sheetId="1" r:id="rId1"/>
    <sheet name="Priloga 2" sheetId="2" r:id="rId2"/>
    <sheet name="Priloga 3" sheetId="3" r:id="rId3"/>
  </sheets>
  <definedNames/>
  <calcPr fullCalcOnLoad="1"/>
</workbook>
</file>

<file path=xl/sharedStrings.xml><?xml version="1.0" encoding="utf-8"?>
<sst xmlns="http://schemas.openxmlformats.org/spreadsheetml/2006/main" count="2040" uniqueCount="1078">
  <si>
    <t xml:space="preserve">Dobava in montaža: Podometna prehodna  pipa s kromirano kapo in rozeto </t>
  </si>
  <si>
    <t>tip: DN15 (pN16)</t>
  </si>
  <si>
    <r>
      <t xml:space="preserve">Dobava in montaža: Nelegirana jeklena cev za varenje in vrezovanje, SIST ISO 10255, </t>
    </r>
    <r>
      <rPr>
        <sz val="10"/>
        <color indexed="12"/>
        <rFont val="Arial Narrow"/>
        <family val="2"/>
      </rPr>
      <t>vroče cinkana</t>
    </r>
    <r>
      <rPr>
        <sz val="10"/>
        <rFont val="Arial Narrow"/>
        <family val="2"/>
      </rPr>
      <t>, komplet s navojnimi fazonskimi kosi, ter tesnilnim materialom.</t>
    </r>
  </si>
  <si>
    <t>tip: DN 15 (21,3×2,65)</t>
  </si>
  <si>
    <t>m</t>
  </si>
  <si>
    <t>tip: DN 20 (26,9×2,65)</t>
  </si>
  <si>
    <t>tip: DN 50 (60,3×3,65)</t>
  </si>
  <si>
    <t>Dobava in montaža: Parozaporna izolacija iz ekspandiranega polimera,  odpornost na ogenj DIN4102-B1, cevaste oblike, difuzijska upornost (mi &gt; 7000), komplet z lepilom in samolepilnimi trakovi. 
Debelina 9 mm.</t>
  </si>
  <si>
    <t>npr.:K-FLEX</t>
  </si>
  <si>
    <t>tip: ST9 × 22 (DN15)</t>
  </si>
  <si>
    <t>tip: ST9 × 28 (DN20)</t>
  </si>
  <si>
    <t>Dobava in montaža: Parozaporna izolacija iz ekspandiranega polimera,  odpornost na ogenj DIN4102-B1, cevaste oblike, difuzijska upornost (mi &gt; 7000), komplet z lepilom in samolepilnimi trakovi. 
Debelina 13 mm.</t>
  </si>
  <si>
    <t>npr.: K-FLEX</t>
  </si>
  <si>
    <t>tip: ST13 × 22 (DN15)</t>
  </si>
  <si>
    <t>Dobava in montaža: Parozaporna izolacija iz ekspandiranega polimera,  odpornost na ogenj DIN4102-B1, cevaste oblike, difuzijska upornost (mi &gt; 7000), komplet z lepilom in samolepilnimi trakovi. 
Debelina 19 mm.</t>
  </si>
  <si>
    <t>tip: ST19 × 60 (DN50)</t>
  </si>
  <si>
    <t>Dobava in montaža: Odtočna kanalizacijske cevi iz polipropilena - PP, s čašastim priključkom, po DIN 19560, komplet s tesnili in pritrdilnim materialom</t>
  </si>
  <si>
    <t>npr.: POLOPLAST</t>
  </si>
  <si>
    <t>tip:POLO-KAL NG</t>
  </si>
  <si>
    <t>Ø110</t>
  </si>
  <si>
    <t>Ø50</t>
  </si>
  <si>
    <t>Dobava in montaža: Ekscenter za WC</t>
  </si>
  <si>
    <t>npr.:POLOPLAST</t>
  </si>
  <si>
    <t>tip: POLO-KAL NG</t>
  </si>
  <si>
    <t>Dobava in montaža: Strešna kapa z obrobo</t>
  </si>
  <si>
    <t>Dobava in montaža: Talni sifon pretočni</t>
  </si>
  <si>
    <t>npr.: WAVIN</t>
  </si>
  <si>
    <t>tip: HL 300 - DN 50/40</t>
  </si>
  <si>
    <t xml:space="preserve">Dobava in montaža: Spojni, tesnilni,  nosilni in pritrdilni materiali za cevi, sestoječi iz: varilni material,  nosilne objemke z zateznimi vijaki in gumiranim vložkom (npr: MUPRO), jeleni profili (NPU in NPL), jekleni pocinkani preforiran tak, jeklene navojne palice in jekleni </t>
  </si>
  <si>
    <t>vijaki (M8, M10, M12), vložki za vgradnjo v zid ali beton</t>
  </si>
  <si>
    <t xml:space="preserve">Čiščenje, barvanje in korozijska zaščita vseh kovinskih delov v zvezi z vodovodno instalacijo
</t>
  </si>
  <si>
    <t>RAL 6018 - ZELENA</t>
  </si>
  <si>
    <t>VI. STRELOVOD - OZEMLJITVE</t>
  </si>
  <si>
    <t>V. ŠIBKOTOČNE INSTALACIJE-POŽARNO JAVLJANJE</t>
  </si>
  <si>
    <t>SKUPAJ INSTALACIJSKI MATERIAL :</t>
  </si>
  <si>
    <t>III. RAZDELILNE OMARE</t>
  </si>
  <si>
    <t>Sestavni elementi omare, stikala, varovalke in ostala oprema, morajo biti ustreznega proizvajalca, kot na primer ABB, Shrack, Siemenss, Schneider</t>
  </si>
  <si>
    <t>Dobava in montaža razdelilnih omar, komplet z vso pripadajočo opremo, povezavami in priklopi , ter postavljanjem na v tlorisih določeno mesto. Omare so izdelane iz jeklene pločevine d=2mm, osnovno in dekorativno opleskana, ter izdelana po JUS NK 5. 503</t>
  </si>
  <si>
    <t>Dimenzijsko je treba razdelilce uskladiti z vgrajeno opremo. Vsi prostostoječi razdelilci imajo podstavek višine 10 cm</t>
  </si>
  <si>
    <t>DOGRADITEV, GLAVNA RAZDELILNA OMARA - R-GL (obstoječa)</t>
  </si>
  <si>
    <t>Odvodnik prenapetosti 0,5kV; 15kA</t>
  </si>
  <si>
    <t>Stikalo zasilne razsvetljave</t>
  </si>
  <si>
    <t>Instalacijski odklopnik AS - 1x6A</t>
  </si>
  <si>
    <t>Instalacijski odklopnik AS - 1x10 A</t>
  </si>
  <si>
    <t>Instalacijski odklopnik AS - 1x16 A</t>
  </si>
  <si>
    <t>Instalacijski odklopnik AS - 3x16 A</t>
  </si>
  <si>
    <t>Bakrene zbiralnice, podporni izolatorji</t>
  </si>
  <si>
    <t>grn</t>
  </si>
  <si>
    <t>Vrstne sponke, drobni vezni in spojni material</t>
  </si>
  <si>
    <t xml:space="preserve">Ožičenje in priklopi porabnikov </t>
  </si>
  <si>
    <t>Instalacijski odklopnik AS - 1x20 A</t>
  </si>
  <si>
    <t>enopolno stikalo za montažo na letev 16A</t>
  </si>
  <si>
    <t>impulzni rele za razsvetljavo E234-MFR ABB</t>
  </si>
  <si>
    <t>Programska stikalna ura</t>
  </si>
  <si>
    <t>bistabilni časovni rele FINDER 14.21</t>
  </si>
  <si>
    <t>KZS - 1x16/0,03 A</t>
  </si>
  <si>
    <t xml:space="preserve">SKUPAJ STIKALNI BLOKI: </t>
  </si>
  <si>
    <t>IV. ŠIBKOTOČNE INSTALACIJE-GSO OMREŽJE</t>
  </si>
  <si>
    <t>Meritve (permanent link) z garancijo principala za vso mrežno opremo!</t>
  </si>
  <si>
    <t xml:space="preserve">Patch kabel UTP, Cat.6 za povezavo med paneli </t>
  </si>
  <si>
    <t>(l=1,5m)</t>
  </si>
  <si>
    <t>Patch kabel UTP, Cat.3 za povezavo med paneli</t>
  </si>
  <si>
    <t xml:space="preserve"> (l=1,5m)</t>
  </si>
  <si>
    <t>Patch kabel UTP, Cat.6 za povezavo med paneli (l=3m)</t>
  </si>
  <si>
    <t>Priklopni panel 19", 24 portni, 1U, Cat.6</t>
  </si>
  <si>
    <t>Priklopni panel 19", 50 portni, Cat.3</t>
  </si>
  <si>
    <t xml:space="preserve">Organizator preklopnih kablov 19", 1U </t>
  </si>
  <si>
    <t>Slepi panel 19", 1U</t>
  </si>
  <si>
    <t xml:space="preserve">Dobava in montaža tel. priklopnega panela, priprava kablov za zaključevanje, zaključevanje spojev in </t>
  </si>
  <si>
    <t>označevanje Cat.3</t>
  </si>
  <si>
    <t xml:space="preserve">Kabel UTP, 4x2x24AWG, Cat.6, komplet dobava in </t>
  </si>
  <si>
    <t>montaža. Polaganje UTP kabla v pripravljene trase</t>
  </si>
  <si>
    <t>SKUPAJ GSO OMREŽJE :</t>
  </si>
  <si>
    <t>SISTEM POŽARNEGA JAVLJANJA</t>
  </si>
  <si>
    <t>Označevalne ploščice dimenzij 35 x 45 mm</t>
  </si>
  <si>
    <t xml:space="preserve">Instalacijski kabel IY(St)Y 2x0,8 </t>
  </si>
  <si>
    <t>Kabel NPI 4x1,5mm2</t>
  </si>
  <si>
    <t>Kabel ReZy(st)y 4x1,5mm2</t>
  </si>
  <si>
    <t>PN cev fi13</t>
  </si>
  <si>
    <t>Kombinirani javljalnik požara (termično / optični)</t>
  </si>
  <si>
    <t xml:space="preserve">Kombinirani javljalnik požara (termično / optični) v </t>
  </si>
  <si>
    <t>Ločen svetlobni indikator</t>
  </si>
  <si>
    <t>Adresni ročni javljalnik požara</t>
  </si>
  <si>
    <t>Požarno alarmna sirena</t>
  </si>
  <si>
    <t>Vzorčna komora</t>
  </si>
  <si>
    <t>Vhodno izhodni vmesnik</t>
  </si>
  <si>
    <t>Meritve in označevanje</t>
  </si>
  <si>
    <t>Montaža in spuščanje v pogon</t>
  </si>
  <si>
    <t>Šolanje kadra in dokumentacija požarnega sistema</t>
  </si>
  <si>
    <t>Programiranje</t>
  </si>
  <si>
    <t xml:space="preserve">Pregled požarnega izvedenca s strani pooblaščene </t>
  </si>
  <si>
    <t>organizacije in izdaja potrdila o brezhibnosti</t>
  </si>
  <si>
    <t>Kontrola strelovoda, dobava in montaža materiala, preizkušanje in spuščanje v pogon komplet z vsem potrebnim materialom po vpisu v gradbeni dnevnik</t>
  </si>
  <si>
    <t>Drobni material 3%</t>
  </si>
  <si>
    <t>SKUPAJ STRELOVOD, OZEMLJITVE</t>
  </si>
  <si>
    <t>SKUPAJ ELEKTRO INSTALACIJE brez DDV</t>
  </si>
  <si>
    <t>Nadgradna svetilka izdelana iz dekapirane jeklene pločevine, opremljena z elektronsko predstikalno napravo (komplet z montažnim priborom in sijalkami, prilagojene za regulacijo svetlosti komplet z mat steklom)                      
Proiz.: INTRA (Nitor) ali podobno 
(Avla, vhod, avla učilnice)</t>
  </si>
  <si>
    <t>Nadgradna svetilka iz polistirola, kapa iz metakrilata - zaščita IP 55 (komplet z montažnim priborom, predstikalno napravo ter sijalkami)
Proizv.: Beghelli BS 100 ali podobno
(nad ogkedali)</t>
  </si>
  <si>
    <t>Nadgradna svetilka izdelana iz dekapirane jeklene pločevine z vzdolžnim in prečnim visokosijajnim paraboličnim rastrom iz 99.99% aluminija, opremljena z elektronsko predstikalno napravo (komplet z montažnim priborom in sijalkami)  
Proiz.: INTRA ali podobno    
 Tip: 
(učilnice)</t>
  </si>
  <si>
    <t>2x35W</t>
  </si>
  <si>
    <t>Nadgradna svetilka izdelana iz dekapirane jeklene pločevine, opremljena z elektronsko predstikalno napravo (komplet z montažnim priborom in sijalkami)  
Proiz.: INTRA ali podobno         
Tip: 
(učilnica nad tablo)</t>
  </si>
  <si>
    <t>Nadgradna svetilka iz dekapirane jeklene pločevine z zaščito IP 54 za zunanjo montažo (komplet z montažnim priborom in sijalkami)  Proiz.: Po izbiri arhitekta        
(nadstrešek)</t>
  </si>
  <si>
    <t>Sropna svetilka z žarilno nitko komplet z montažnim priborom, montažo, sijalkami.</t>
  </si>
  <si>
    <t xml:space="preserve">Vgradni modul zasilne razsvetljave v svetilki razsvetljave, z enourno avtonomijo, vgrajen v svetilna telesa splošne razsvetljave, Ni-Cd akumulatorjem in krmilno elektroniko ter montažnim priborom
Proiz.: BEGHELI ali podobno                               </t>
  </si>
  <si>
    <t xml:space="preserve">Nadgradna svetilka zasilne razsvetljave z nakazano smerjo izhoda (piktogram) v stiku pripravljenosti (LPC), z enourno avtonomijo, z ohišjem iz bele umetne mase in transparentno kapo, komplet z žarnico in Ni-Cd akumulatorjem ter montažnim priborom (zaščita IP 65) </t>
  </si>
  <si>
    <t xml:space="preserve">Nadgradna svetilka zasilne razsvetljave  v stiku pripravljenosti (LPC), z enourno avtonomijo, z ohišjem iz bele umetne mase in transparentno kapo, komplet z žarnico in Ni-Cd akumulatorjem ter montažnim priborom (zaščita IP 65)                       </t>
  </si>
  <si>
    <t>Nadgradna svetilka izdelana iz dekapirane jeklene pločevine z vzdolžnim in prečnim visokosijajnim paraboličnim rastrom iz 99.99% aluminija, opremljena z elektronsko predstikalno napravo (komplet z montažnim priborom in sijalkami)  
Proiz.: INTRA ali podobno         
Tip: 
(učilnice)</t>
  </si>
  <si>
    <t>Nadgradna viseča svetilka izdelana iz dekapirane jeklene pločevine z vzdolžnim in prečnim visokosijajnim paraboličnim rastrom iz 99.99% aluminija, opremljena z elektronsko predstikalno napravo (komplet z montažnim priborom in sijalkami)  
Proiz.: INTRA ali podobno         
Tip: DEMI 
(učilnice)</t>
  </si>
  <si>
    <t>Nadgradna izdelana iz dekapirane jeklene pločevine z vzdolžnim in prečnim visokosijajnim paraboličnim rastrom iz 99.99% aluminija, opremljena z elektronsko predstikalno napravo (komplet z montažnim priborom in sijalkami)  
Proiz.: INTRA ali podobno         
Tip: DEMI 
(kabineti)</t>
  </si>
  <si>
    <t>Nadgradna svetilka izdelana iz dekapirane jeklene pločevine opremljena z elektronsko predstikalno napravo (komplet z montažnim priborom in sijalkami)  
Proiz.: INTRA ali podobno         
Tip: Nitor 
(hodnik)</t>
  </si>
  <si>
    <t>Nadgradna stenska svetilka (komplet z montažnim priborom in kompaktnimi sijalkami)                            
Proiz.: Po izbiri arhitekta        
(nad umivalniki)</t>
  </si>
  <si>
    <t xml:space="preserve">Nadgradna svetilka zasilne razsvetljave  v stiku pripravljenosti (LPC), z enourno avtonomijo, z ohišjem iz bele umetne mase in transparentno kapo, komplet z žarnico in Ni-Cd akumulatorjem ter montažnim priborom (zaščita IP 65)                       
Proiz.: Po izbiri arhitekta                      </t>
  </si>
  <si>
    <t>1x14W</t>
  </si>
  <si>
    <t xml:space="preserve">Nadgradna svetilka zasilne razsvetljave z nakazano smerjo izhoda (piktogram) v stiku pripravljenosti (LPC), z enourno avtonomijo, z ohišjem iz bele umetne mase in transparentno kapo, komplet z žarnico in Ni-Cd akumulatorjem ter montažnim priborom (zaščita IP 65)                       
Proiz.: Po izbiri arhitekta                      </t>
  </si>
  <si>
    <t>Jeklena vrv fi 6 mm komplet z natezalci, žabicami in</t>
  </si>
  <si>
    <t xml:space="preserve">Trda instalacijska plastična cev (PNT), komplet z uvodnicami, pritrdilnim in spojnim materialom ter </t>
  </si>
  <si>
    <t>nadometnimi razvodnicami - raznih dimenzij</t>
  </si>
  <si>
    <t xml:space="preserve">Nadometna/podometna plastična razvodna doza, komplet z uvodnicami in pritrdilnim priborom </t>
  </si>
  <si>
    <t>Nadometno stikalo 250V, 10A, IP 55 v plastičnem ohišju    Proiz.: GEWISS ali ustrezen</t>
  </si>
  <si>
    <t xml:space="preserve">Dvoprekatni  kovinski parapetni kanal (za montažo v pult) komplet s pregradami, spojkami,pokrovi, pritrdilnim materialom, krivinami, končniki in vrvicami za izen. poten ter ozemljitvenimi sponkami - kovinsko sive barve
</t>
  </si>
  <si>
    <t>Nadometna fiksna priključnica v plastičnem ohišju:</t>
  </si>
  <si>
    <t>Podometno stikalo 250V, 10A komplet z ustrezno podometno dozo ter montažnim in dekorativnim okvirjem  Proiz.: VIMAR ali ustrezna</t>
  </si>
  <si>
    <t xml:space="preserve">Podometno tipkalo 250V, 10A komplet z ustrezno podometno dozo ter montažnim in dekorativnim okvirjem </t>
  </si>
  <si>
    <t xml:space="preserve"> Proiz.: VIMAR ali ustrezna</t>
  </si>
  <si>
    <t>Podometna vtičnica komplet z ustrezno podometno dozo ter montažnim in dekorativnim okvirjem                           Proiz.: VIMAR ali ustrezna</t>
  </si>
  <si>
    <t>Proizv.: THORSMAN</t>
  </si>
  <si>
    <t>Dvoprekatni kovinski parapetni kanal (za montažo v pult) komplet s pregradami, spojkami,pokrovi, pritrdilnim materialom, krivinami, končniki in vrvicami za izen. poten ter ozemljitvenimi sponkami - kovinsko sive barve</t>
  </si>
  <si>
    <t>Ognjeodporna masa za zatesnitev prehodov med</t>
  </si>
  <si>
    <t xml:space="preserve"> požarnimi sektorji</t>
  </si>
  <si>
    <t xml:space="preserve">Dograditev obstoječe glavne razdelilne omare z novim izvodom za potrebe varovanja nove razdelilne omare R-D. Nožasta varovalka tip PK100/3/80 A, komplet z vsem potrebnim veznim spojnim in montažnim materialom, ter </t>
  </si>
  <si>
    <t>spuščanjem v pogon</t>
  </si>
  <si>
    <t>kpl</t>
  </si>
  <si>
    <t>Glavno stikalo 45A</t>
  </si>
  <si>
    <t>FID stikalo 40/0,3A</t>
  </si>
  <si>
    <t>KZS – 1x10/0,03 A</t>
  </si>
  <si>
    <t>RAZDELILNA OMARA - PRITLIČJE (R-UP)</t>
  </si>
  <si>
    <t>SKUPAJ R-UP</t>
  </si>
  <si>
    <t>RAZDELILNA OMARA -NADSTROPJE (R-UN)</t>
  </si>
  <si>
    <t xml:space="preserve">Razdelilna omara podometna pločevinasta s pokrovom in ključem, dobavljena, vgrajena  in opremljena z opremo. </t>
  </si>
  <si>
    <t xml:space="preserve">Komplet dobava, montaža, vgradnja in priklopi </t>
  </si>
  <si>
    <t>Instalacijski odklopnik AS – 1x16A</t>
  </si>
  <si>
    <t>SKUPAJ R-UN</t>
  </si>
  <si>
    <t>NADSTROPJE</t>
  </si>
  <si>
    <t>kplq</t>
  </si>
  <si>
    <t>(l=0,5m)</t>
  </si>
  <si>
    <t xml:space="preserve">UTP komunikacijska vtičnica, konektor RJ45, Cat.6, s kodirnimi nastavki, in montažno dozo. Dobava in montaža doze, komunikacijske RJ45 vtičnice, zaključevanje UTP spojev, označevanje in meritve po standardu EN50173 ter </t>
  </si>
  <si>
    <t>certifikat komplet (za montažo v  parapetni kanal)</t>
  </si>
  <si>
    <t>PRITLIČJE</t>
  </si>
  <si>
    <t>TV RAZVOD</t>
  </si>
  <si>
    <t>4 vejni UBB odcepnik 16dB(5-2150MHz)</t>
  </si>
  <si>
    <t>F priključek za krimp. Za Koaks.7</t>
  </si>
  <si>
    <t>F priključek za krimp. Za Koaks.11</t>
  </si>
  <si>
    <t>Končni člen</t>
  </si>
  <si>
    <t>kabel koaksialni 11mm LSZH 11dB/800MHz klase A</t>
  </si>
  <si>
    <t>kabel koaksialni 7mm LSZH 17dB/800MHz klase A</t>
  </si>
  <si>
    <t>Vtičnica p/o RA+TV+SAT</t>
  </si>
  <si>
    <t xml:space="preserve">Instalacijska cev PN 16 mm </t>
  </si>
  <si>
    <t>Instalacijska cev d = 20 mm</t>
  </si>
  <si>
    <t>Drobni material</t>
  </si>
  <si>
    <t>omare, namestitve priključkov</t>
  </si>
  <si>
    <t>Montaža antenske opreme, priklop kablov, povezava v</t>
  </si>
  <si>
    <t>spuščenem stropu, pod odrorom.</t>
  </si>
  <si>
    <t>Meritve obstoječega strelovoda</t>
  </si>
  <si>
    <t>Strešni lovilci in odvodi Al premera fi 10mm</t>
  </si>
  <si>
    <t>Valjanec FeZn 25x4</t>
  </si>
  <si>
    <t>Preizkusni spoji p/o</t>
  </si>
  <si>
    <t>Vijačeni ali varjeni spoji</t>
  </si>
  <si>
    <t>Strešni nosilci za pritrjevanje strelovodnega vodnika</t>
  </si>
  <si>
    <t>Objemke za žleb</t>
  </si>
  <si>
    <t>Spoji s pločevino</t>
  </si>
  <si>
    <t>Križne sponke</t>
  </si>
  <si>
    <t>Žica p/f 4mm2</t>
  </si>
  <si>
    <t>Žica p/f 6mm2</t>
  </si>
  <si>
    <t>Žica p/f 10mm2</t>
  </si>
  <si>
    <t>Žica p/f 16mm2</t>
  </si>
  <si>
    <t>Žica p/f 25mm2</t>
  </si>
  <si>
    <t>Žica p/f 35mm2</t>
  </si>
  <si>
    <t>Izdelava spojev med Cu in Zn, Cu in Fe, ter Cu in Al</t>
  </si>
  <si>
    <t>Bitumenski premaz</t>
  </si>
  <si>
    <t>Priloga 1</t>
  </si>
  <si>
    <t>PROJEKTANTSKI POPIS DEL S PREDIZMERAMI ZA GRADBENA IN OBRTNIŠKA DELA</t>
  </si>
  <si>
    <t>01.  GRADBENA DELA</t>
  </si>
  <si>
    <t>OPOMBA: Vsa ostala pripravljalna in zaključna dela mora ponudnik zajeti v cenah za enoto mere, ker se naknadno ne bodo priznavala. Izvajalec del mora med izvedbo, ustrezno varovati obstoječe izgotovljene površine in dovoze ter morebitne poškodbe sanirati na lastne stroške.</t>
  </si>
  <si>
    <t>Opomba: Zemeljska dela za izvedbo novega temeljenja.</t>
  </si>
  <si>
    <t>Opomba; Po projektu arhitekture se predvideva zamenjavo dela obstoječe fasadne stene. Namreč projektant konstrukcije predvideva, da obstoječe stene niso skladne z zahtevami za projektiranje konstrukcije. Kljub temu pa je treba pred izvedbo rušenj poklicati projektanta konstrukcije ter na licu mesta preveriti možnost ustreznosti obstoječih nosilnih zunanjih skeletnih sten. V primeru, da se ugotovi, da je obstoječa konstrukcija ustrezna, je treba predmetna dela, ne glede ali je pogodba na ključ, obračun teh sten izvesti po dejanskih količinah.</t>
  </si>
  <si>
    <t>Iznos in demontaža obstoječe opreme niso predmet tega popisa, ker naj bi predmetna dela izvedel investitor v lastni režiji.</t>
  </si>
  <si>
    <t>Izvajalec del mora v ceni za enoto mere zajeti  stroške komunalnih taks in drugih pristojbin pri odlaganju gradbenih in  komunalnih odpadkov</t>
  </si>
  <si>
    <t>SKUPAJ KANALIZACIJSKA DELA</t>
  </si>
  <si>
    <t>Opomba; izvajalec mora dostaviti vzorce v potrditev arhitektu pred naročanjem keramike.</t>
  </si>
  <si>
    <t>Opomba; izvajalec del mora za ponujeno ceno pred nabavo materiala dostaviti vzorce v potrditev arhitektu.</t>
  </si>
  <si>
    <t>SPLOŠNO; Odprtine do 4m2 se ne odbijajo, ojačitve in morebitne obdelave špalet se ne obračunajo posebej.</t>
  </si>
  <si>
    <t>V ceni za enoto mere je potrebno predvideti tudi kitanje preko celotne površine, pripravljeno za oplesk.</t>
  </si>
  <si>
    <t>Opomba; Prostor dvorane se le razpraši, ker se finalne površine sten in stropov obdelujejo kot oprema, ki se izvede v drugi fazi.</t>
  </si>
  <si>
    <t>Dobava in montaža: Vratica iz nerjavečega jekla - INOX 1.4301 skupaj z okvirjem za vzidavo v zid in zapiralnim mehanizmom.</t>
  </si>
  <si>
    <t>tip: B×H = 740×300 mm</t>
  </si>
  <si>
    <t>Dezinfekcija cevi mrzle in tople vode</t>
  </si>
  <si>
    <t>SKUPAJ NOTRANJI VODOVOD</t>
  </si>
  <si>
    <t>IV.  OGREVANJE</t>
  </si>
  <si>
    <t>IV. 1. Ogrevanje radiatorji</t>
  </si>
  <si>
    <t>Dobava in montaža: Jekleni ploščati radiator, s priključki za spodnji radiatorski ventil.
Sprednja prekrivna plošča.
Priključki spodaj: 2× DN20.
Max. obratovalni tlak pN10 bar.
Max. delovna temperatura 110°C.
Barvan s praškasto barvo RAL po izbiri arhitekta.
Komplet z radiatorskim odzračevalnim ventilom, s spojkami, tesnili, čepi in redukcijami.</t>
  </si>
  <si>
    <t>npr.: VOGEL &amp; NOOT</t>
  </si>
  <si>
    <t>tip: 33 PV - H×L= 600 × 1800</t>
  </si>
  <si>
    <t>tip: 33 PV - H×L= 900 × 1800</t>
  </si>
  <si>
    <t>Opomba: V kolikor se ne namesti klimata za potrebe dvorane je potrebno na severno stran namestiti enako število enakih radiatorjev kot so nameščeni na južni strani (6 x 33PV-600/1800)</t>
  </si>
  <si>
    <t>Dobava in montaža: Jekleni ploščati radiator, s priključki za spodnji radiatorski ventil.
Priključki spodaj: 2× DN20
Max. obratovalni tlak pN10 bar.
Max. delovna temperatura 110°C.
Barvan s praškasto barvo RAL 9016 -bela.
Komplet z radiatorskim odzračevalnim ventilom, s spojkami, tesnili, čepi in redukcijami.</t>
  </si>
  <si>
    <t>tip: 22 KV - H×L= 300 × 720</t>
  </si>
  <si>
    <t>tip: 22 KV - H×L= 300 × 800</t>
  </si>
  <si>
    <t>tip: 22 KV - H×L= 300 × 920</t>
  </si>
  <si>
    <t>tip: 22 KV - H×L= 300 × 1000</t>
  </si>
  <si>
    <t>Dobava in montaža: Radiatorske zidne konzole, sestoječe iz: pocinkani profil, spodnje in zgornje držalo, komplet z drobnim pritrdilnim materialom.</t>
  </si>
  <si>
    <t>tip: VN - Vonomat</t>
  </si>
  <si>
    <t>Demontaža in ponovna montaža raditorjev, komplet z zamenjavo</t>
  </si>
  <si>
    <t>tesnil.</t>
  </si>
  <si>
    <t>Dobava in montaža: Kromirani radiatorski ventil s spodnjimi priključki - kotni, za radiatorje z vgrajenim termostatskim ventilom, za dvocevni sistem, z navojnimi priključki, holendri in nastavki za priključitev cevi.</t>
  </si>
  <si>
    <t>npr.: DANFOSS</t>
  </si>
  <si>
    <t>tip: RLV-KS - DN20</t>
  </si>
  <si>
    <t>Dobava in montaža: Radiatorska termostatska glava, komplet z nastavkom za blokado nastavitev.</t>
  </si>
  <si>
    <t>tip: RA 2990</t>
  </si>
  <si>
    <t>Dobava in montaža: Dvodelna rozeta iz UV odporne plastike za dvojni priključek, bele barve.</t>
  </si>
  <si>
    <r>
      <t xml:space="preserve">Dobava in montaža: Nelegirana jeklena cev za varjenje in vrezovanje, SIST ISO 10255, </t>
    </r>
    <r>
      <rPr>
        <sz val="10"/>
        <color indexed="12"/>
        <rFont val="Arial Narrow"/>
        <family val="2"/>
      </rPr>
      <t>minizirana,</t>
    </r>
    <r>
      <rPr>
        <sz val="10"/>
        <rFont val="Arial Narrow"/>
        <family val="2"/>
      </rPr>
      <t xml:space="preserve"> komplet z varilnimi fazonskimi kosi, ter varilnim materialom.</t>
    </r>
  </si>
  <si>
    <t>tip: DN 10 (17,2×2,35)</t>
  </si>
  <si>
    <t>tip: DN 25 (33,7×3,25)</t>
  </si>
  <si>
    <t>tip: ST9 × 18 (DN10)</t>
  </si>
  <si>
    <t>tip: ST9 × 35 (DN25)</t>
  </si>
  <si>
    <t xml:space="preserve">Dobava in montaža: Spojni, tesnilni, nosilni in pritrdilni material za cevi, sestoječ iz: varilni material,  nosilne objemke z zateznimi vijaki in gumiranim vložkom (npr: MUPRO), jeleni profili (NPU in NPL), jekleni pocinkani preforiran tak, jeklene navojne palice in jekleni </t>
  </si>
  <si>
    <t>vijaki (M8, M10, M12), vložki za vgradnjo v zid ali beton.</t>
  </si>
  <si>
    <t>Polnjenje sistema toplovodnega ogrevanja, komplet z</t>
  </si>
  <si>
    <t xml:space="preserve"> odzračevanjem in poskusnim zagonom.</t>
  </si>
  <si>
    <t>SKUPAJ OGREVANJE RADIATORJI</t>
  </si>
  <si>
    <t>V.  VENTILACIJA</t>
  </si>
  <si>
    <t>npr.: IMP Klima</t>
  </si>
  <si>
    <t>npr.: PICHLER</t>
  </si>
  <si>
    <t>V. 2. Ventilacija - ostalo</t>
  </si>
  <si>
    <t>Dobava in montaža: Prevozna odsesovalna enota lesnih ostankov in lesnega prahu, za delovanje z vpihom v prostor preko filtra, sestavljena iz: ohišja iz pocinkane pločevine s kolesci, ohišje nameščeno preko ventilatorja - dušitev hrupa, zbirna vreča iz nestatičnega materiala, filterna vreča, transportni ventilator, priključek za odsesovalno cev, odsesovalna cev L=3,0 m s sesalno šobo, priključni kabel z vtikačem, komplet s potrdili o ustreznosti.
Zagon in sestava zapisnika.</t>
  </si>
  <si>
    <t>npr.: CORAL</t>
  </si>
  <si>
    <t>tip: CA / 1C</t>
  </si>
  <si>
    <t>v'_max=1600 m3/h</t>
  </si>
  <si>
    <t>76 dB (A)</t>
  </si>
  <si>
    <t xml:space="preserve"> </t>
  </si>
  <si>
    <t>Pel=0,75kW (400 V)</t>
  </si>
  <si>
    <t>Dobava in montaža:: Stenski odovni ventilator z "TIMER" sestoječ iz: ohišje iz UV odporne plastike, radialni ventilatrski rotor, elektromotor in krmilnik s časovnim programatorjem, komplet z drobnim pritrdilnim materialom za montažo na zid</t>
  </si>
  <si>
    <t>npr.: VORTICE</t>
  </si>
  <si>
    <t>tip: ARIETT LL</t>
  </si>
  <si>
    <t>P= 18 W (230 V)</t>
  </si>
  <si>
    <t>Dobava in montaža: Aluminijasta vratna rešetka, komplet z okvirjem in drobnim materialom za vgradnjo v vrata</t>
  </si>
  <si>
    <t>tip: AR-4P</t>
  </si>
  <si>
    <t>B×H = 425×125</t>
  </si>
  <si>
    <t>Dobava in montaža: Okrogli prezračevalni "Spiro" kanal iz pocinkane pločevine, komplet z drobnim pritrdilnim materialom. Debelina kanalov po DIN 1946.</t>
  </si>
  <si>
    <t>npr.: LINDAB</t>
  </si>
  <si>
    <t>tip: SR - 100</t>
  </si>
  <si>
    <t>Dobava in montaža: Odcep T, za "spiro" kanal.
Tesnjenje EUROVENT - klasa B.</t>
  </si>
  <si>
    <t>tip: TCP - 100 - 100</t>
  </si>
  <si>
    <t>Dobava in montaža: Končni pokrov za "spiro" kanal.
Tesnjenje EUROVENT - klasa B.</t>
  </si>
  <si>
    <t>tip: EP 100</t>
  </si>
  <si>
    <t>Dobava in montaža: Strešna izpustna kapa za "spiro" kanal, iz pocinkane pločevine (Tesnjenje EUROVENT - klasa B).</t>
  </si>
  <si>
    <t>tip: DH - 100</t>
  </si>
  <si>
    <t xml:space="preserve">Dobava in montaža: Spojni, tesnilni,  nosilni in pritrdilni materiala za cevi, sestoječega iz: varilni material,  nosilne objemke z zateznimi vijaki in gumiranim vložkom (npr: MUPRO), jekleni profili (NPU in NPL), jekleni pocinkani preforiran tak, jeklene navojne palice in jekleni vijaki (M8, M10, M12), vložki za vgradnjo v zid ali beton, prirobnicami </t>
  </si>
  <si>
    <t>s tesnilnim in pritrdilnim materailom</t>
  </si>
  <si>
    <t>SKUPAJ VENTILACIJA OSTALO</t>
  </si>
  <si>
    <t>     </t>
  </si>
  <si>
    <t>REKAPITULACIJA</t>
  </si>
  <si>
    <t>03.  STROJNE INSTALACIJE</t>
  </si>
  <si>
    <t>SKUPAJ STROJNE INSTALACIJE brez DDV</t>
  </si>
  <si>
    <t>Izdelava projekta izvedenih del (PID) za strojne instalacije</t>
  </si>
  <si>
    <t>Priloga 3</t>
  </si>
  <si>
    <t>PROJEKTANTSKI POPIS DEL S PREDIZMERAMI ZA ELEKTRIČNE INSTALACIJE</t>
  </si>
  <si>
    <t>I.  SVETILKE</t>
  </si>
  <si>
    <t>Dobava in montaža materiala, preizkušanje in spuščanje v pogon, komplet z vsem potrebnim materialom</t>
  </si>
  <si>
    <t>OPOMBA:</t>
  </si>
  <si>
    <t xml:space="preserve"> -vse vgradne stenske in talne svetilke morajo biti opremljene z ustrezno dozo za montažo v zid, steno oz v tla.</t>
  </si>
  <si>
    <t xml:space="preserve"> -za vse svetilke, ki imajo opis, da jim je prigrajen modul varnostne razsvetljave, velja še naslednje: prigrajeni modul omogoča, da je ena sijalka v svetilki v funkciji zasilne in splošne, razsvetljava z avtonomijo ene ure. Montaža modula je predvidena v svetilko, polek svetilke ali na svetilko. Indikator polnjenja (LED-dioda) pa se montira na vidno mesto na ohišju svetilke.</t>
  </si>
  <si>
    <t>Za vse svetilke velja, da so dobavljene, montirane, priključene in preizkušene, komplet s svetilnimi telesi in vsem montažnim in pritrdilnim materialom.</t>
  </si>
  <si>
    <t>PRITLIČJE:</t>
  </si>
  <si>
    <t>2x26W</t>
  </si>
  <si>
    <t>1x26W</t>
  </si>
  <si>
    <t>1x18W</t>
  </si>
  <si>
    <t>1x100</t>
  </si>
  <si>
    <t>1x35W</t>
  </si>
  <si>
    <t>1x11W</t>
  </si>
  <si>
    <t xml:space="preserve"> NADSTROPJE</t>
  </si>
  <si>
    <t>4x14W</t>
  </si>
  <si>
    <t>1x32W</t>
  </si>
  <si>
    <t>SVETILKE SKUPAJ</t>
  </si>
  <si>
    <t>II. INSTALACIJSKI MATERIAL</t>
  </si>
  <si>
    <t>Dobava in montaža materiala, preizkušanje in spuščanje v pogon, komplet z vsem potrebnim materialom.</t>
  </si>
  <si>
    <t>EL. EN. RAZVOD</t>
  </si>
  <si>
    <t>Kabel s  Cu  vodniki - 1kV položen pretežno na  kabelske police, lestve in delno v inst. cevi:</t>
  </si>
  <si>
    <t>PP00 4x35mm2</t>
  </si>
  <si>
    <t>PP00 4x16mm2</t>
  </si>
  <si>
    <t>PP00 5x10mm2</t>
  </si>
  <si>
    <t>2</t>
  </si>
  <si>
    <t>Kabelski končniki za kable komplet s kabelskimi čevlji in pritrditvijo na spojna mesta</t>
  </si>
  <si>
    <t>4X35</t>
  </si>
  <si>
    <t>4X16</t>
  </si>
  <si>
    <t>5X10</t>
  </si>
  <si>
    <t>Kabel s Cu vodniki - 0,5 kV položen pretežno na kabelske police in delno v inst. cevi</t>
  </si>
  <si>
    <t>Npi 2x1,5 mm2</t>
  </si>
  <si>
    <t>Npi 3x1,5 mm2</t>
  </si>
  <si>
    <t>Npi 4x1,5 mm2</t>
  </si>
  <si>
    <t>Npi 3x2,5 mm2</t>
  </si>
  <si>
    <t>Npi 3x4 mm2</t>
  </si>
  <si>
    <t>Npi 5x2,5 mm2</t>
  </si>
  <si>
    <t>Vodnik za izenačitev potencialov in povezavo kovinskih mas položen prosto pod omet ter kab. korita in uvlečen v instalacijske cevi</t>
  </si>
  <si>
    <t>P/F-Y 4 mm2</t>
  </si>
  <si>
    <t>P/F-Y 6 mm2</t>
  </si>
  <si>
    <t>P/F-Y 10 mm2</t>
  </si>
  <si>
    <t>P/F-Y 25 mm2</t>
  </si>
  <si>
    <t>80 x 80 x 40 mm</t>
  </si>
  <si>
    <t>100 x 100 x 50 mm</t>
  </si>
  <si>
    <t>180 x 140 x 70 mm</t>
  </si>
  <si>
    <t>Podometno stikalo 250V, 10A komplet z ustrezno podometno dozo ter montažnim in dekorativnim okvirjem                       Proiz.: VIMAR ali ustrezna</t>
  </si>
  <si>
    <t>navadno</t>
  </si>
  <si>
    <t>izmenično</t>
  </si>
  <si>
    <t>križno</t>
  </si>
  <si>
    <t>Tipka za izklop objekta v sili</t>
  </si>
  <si>
    <t>Infrardeči senzor z dometom 15m (360 stopinj)</t>
  </si>
  <si>
    <t>Infrardeči senzor z dometom 15m (180 stopinj)</t>
  </si>
  <si>
    <t>Fotocelica</t>
  </si>
  <si>
    <t>Podometna vtičnica komplet z ustrezno podometno dozo ter montažnim in dekorativnim okvirjem                                Proiz.: VIMAR ali ustrezna</t>
  </si>
  <si>
    <t>250V, 16A, 1P+N+PE</t>
  </si>
  <si>
    <t>Proizv.: THORSMAN ali podobno</t>
  </si>
  <si>
    <t>Vtčnica v parapetnem kanalu s pokrovčkom, komplet s pritrdilnim materialom ter uvodnicami                      
Proiz.: GEWISS ali ustrezen</t>
  </si>
  <si>
    <t>Podometna fiksna priključnica v plastičnem ohišju:</t>
  </si>
  <si>
    <t>400V, 16A, 3P+N+PE</t>
  </si>
  <si>
    <t>Nadometna fiksna priključnica v plastičnem ohišju (IP 55):</t>
  </si>
  <si>
    <t>Priklop različnih porabnikov</t>
  </si>
  <si>
    <t>Izdelava prebojev v AB zidu oz. plošči do:</t>
  </si>
  <si>
    <t xml:space="preserve"> fi=80 mm</t>
  </si>
  <si>
    <t xml:space="preserve">Zidarska pomoč po vpisu v gradbeni dnevnik, s </t>
  </si>
  <si>
    <t>potrditvijo nadzornega organa</t>
  </si>
  <si>
    <t xml:space="preserve">Ognjeodporna masa za zatesnitev prehodov med </t>
  </si>
  <si>
    <t>požarnimi sektorji</t>
  </si>
  <si>
    <t>NADSTROPJE:</t>
  </si>
  <si>
    <t>Npi 5x1,5 mm3</t>
  </si>
  <si>
    <t>Nadometna/podometna plastična razvodna doza, komplet z uvodnicami in pritrdilnim priborom (IP 55)</t>
  </si>
  <si>
    <t>Nadometno stikalo 250V, 10A IP55 komplet z ustrezno  dozo ter montažnim priborom
Proiz.: VIMAR ali ustrezna</t>
  </si>
  <si>
    <t>Podometna vtičnica s pokrovom (IP 55):</t>
  </si>
  <si>
    <t>Kabel s Cu vodniki - 0,5 kV položen pretežno na kabelske police in delno v inst. Cevi</t>
  </si>
  <si>
    <t>Kabelska polica iz perforirane pocinkane pločevine, komplet s koleni obešalnim, pritrdilnim in spojnim materialom širine:</t>
  </si>
  <si>
    <t>50 mm</t>
  </si>
  <si>
    <t>100 mm</t>
  </si>
  <si>
    <t>200 mm</t>
  </si>
  <si>
    <t>400 mm</t>
  </si>
  <si>
    <t>Pokrov kabelske police iz perforirane pocinkane pločevine, komplet s pritrdilnim in spojnim materialom širine:</t>
  </si>
  <si>
    <t>napenjanjem</t>
  </si>
  <si>
    <t>Podboj; kovinski barvan v RAL po izbiri projektanta</t>
  </si>
  <si>
    <t>01.GRADBENA DELA</t>
  </si>
  <si>
    <t>OBJEKT  :    PRENOVA TELOVADNICE OŠ KANAL  - I. faza</t>
  </si>
  <si>
    <t>Komplet z tipsko vmesni izolacijo ursa 5cm</t>
  </si>
  <si>
    <t>Samo doplačilo za izdelavo ojačitev za montažo</t>
  </si>
  <si>
    <t>umivalnika, radiatorja in držala za invalide</t>
  </si>
  <si>
    <t>ter opremo. Predvidoma ploh po cca 0,50m2</t>
  </si>
  <si>
    <t>Stena obojestransko suh prostor</t>
  </si>
  <si>
    <t>tipa Knauf W113 skupne debeline 17,5cm</t>
  </si>
  <si>
    <t>Komplet s tipsko FeZn podkonstrukcijo d=10,00cm</t>
  </si>
  <si>
    <t>Davkratno kitanje betonskih sten in stropov po izvedbi</t>
  </si>
  <si>
    <t>dvakratno kitanje fino ometanih sten</t>
  </si>
  <si>
    <t xml:space="preserve">Pleskanje že pokitanih sten in stropov z jupolom </t>
  </si>
  <si>
    <t>samo razprašitev sten in stropov v dvorani</t>
  </si>
  <si>
    <t>VII. KANALIZACIJSKA DELA</t>
  </si>
  <si>
    <t>Dobava in naprava senčil oz okenskih zaščit na fasadi</t>
  </si>
  <si>
    <t>Senčila tvori vertikalna nosilna konstrukcija iz</t>
  </si>
  <si>
    <t>Alu vertikalnih profilov 60*80mm, 3* vertikalno</t>
  </si>
  <si>
    <t>na okno. Zgoraj in spodaj pritrjeni na fasado nad</t>
  </si>
  <si>
    <t xml:space="preserve">oz pod špaleto. </t>
  </si>
  <si>
    <t>Na predmetne Alu profile se pritrdi perforirana</t>
  </si>
  <si>
    <t xml:space="preserve">Predlagamo spoj dveh perforiranih pločevin in vmesno </t>
  </si>
  <si>
    <t>prekrivanje določenih lukenj z Alu čepi Fi10mm</t>
  </si>
  <si>
    <t>do 40% po grafičnem vzorcu.</t>
  </si>
  <si>
    <t>pločevina 2krat. Perforacija Oz10-12, debeline 1,5cm</t>
  </si>
  <si>
    <t xml:space="preserve">zaščit. </t>
  </si>
  <si>
    <t>Senčila oz zaščite dim 213/290cm</t>
  </si>
  <si>
    <t>Senčila oz zaščite dim 213/190cm</t>
  </si>
  <si>
    <t>Zasteklitev ; Tripan steklo tonirano</t>
  </si>
  <si>
    <t>Okno POZ O4 dim 220/60cm</t>
  </si>
  <si>
    <t>Okno mora tesniti radi zvočne izolativnosti 48dB</t>
  </si>
  <si>
    <t>Dobava in montaža notranjih vrat;</t>
  </si>
  <si>
    <t>Požarna odpornost; 30min</t>
  </si>
  <si>
    <t>Dimotesnost; DA</t>
  </si>
  <si>
    <t>Polnilo; Termopan varnostno steklo</t>
  </si>
  <si>
    <t>požarno varno 30min</t>
  </si>
  <si>
    <t>Kljuka; panik, zunaj bunka plastika RAL 8017</t>
  </si>
  <si>
    <t>Nadsvetloba; fiksna termopan požarno varna 30min</t>
  </si>
  <si>
    <t>Odpiranje; Krilno</t>
  </si>
  <si>
    <t>Samozapiralo; DA</t>
  </si>
  <si>
    <t>Vrata POZ V7 dim 150/210cm</t>
  </si>
  <si>
    <t xml:space="preserve">Delitev; dvokrilna - krilo 100cm + 50cm </t>
  </si>
  <si>
    <t>Dobava in montaža zunanjih vrat;</t>
  </si>
  <si>
    <t>Požarna odpornost; ne</t>
  </si>
  <si>
    <t>Dimotesnost; ne</t>
  </si>
  <si>
    <t>Polnilo; Termopan varnostno steklo k=1,1</t>
  </si>
  <si>
    <t>spodaj Alu mepa do višine cca 70cm</t>
  </si>
  <si>
    <t>Ključavnica;  cilinder - sistem</t>
  </si>
  <si>
    <t>Vrata kovinska v kovinskem podboju</t>
  </si>
  <si>
    <t xml:space="preserve">Delitev; dvokrilna simetrična </t>
  </si>
  <si>
    <t>Vrata POZ V8 dim 180/270cm</t>
  </si>
  <si>
    <t>z vrati</t>
  </si>
  <si>
    <t>Dobava in montaža steklene predelne Fe stene</t>
  </si>
  <si>
    <t>spodaj Alu mepa do višine cca 90cm</t>
  </si>
  <si>
    <t>Vrata maksimalno zasteklena v kovinskem okvirju</t>
  </si>
  <si>
    <t>spodnja polovica Alu mepa</t>
  </si>
  <si>
    <t>Nadsvetloba ; termopan steklo</t>
  </si>
  <si>
    <t>Kljuka; panik, zunaj bunka plastika RAL 7040</t>
  </si>
  <si>
    <t>Samozapiralo; ne</t>
  </si>
  <si>
    <t>Stena po horizontali razdeljena na 3 dele</t>
  </si>
  <si>
    <t>Stena po vertikali razdeljena na 2 del0</t>
  </si>
  <si>
    <t>Stena POZ V13 dim 176+176+116/277cm</t>
  </si>
  <si>
    <t xml:space="preserve">Delitev; dvokrilna - simetrična </t>
  </si>
  <si>
    <t>Vrata POZ V6 dim 200/210+70cm</t>
  </si>
  <si>
    <t>Alu vrata z Fe jedrom</t>
  </si>
  <si>
    <t>spodaj Alu mepa do višine cca 60cm</t>
  </si>
  <si>
    <t>Kljuka; panik drog obojestransko - inox</t>
  </si>
  <si>
    <t>Nadsvetloba; fiksna termopan k=1,1</t>
  </si>
  <si>
    <t>Vrata POZ V1 dim 250/240+85cm</t>
  </si>
  <si>
    <t>Podboj; kovinski barvan v RAL 7040</t>
  </si>
  <si>
    <t>Širina podboja; 20cm</t>
  </si>
  <si>
    <t>Vratno krilo ; polno furnir bukev</t>
  </si>
  <si>
    <t>Vrata POZ V4 dim 110/210+40cm</t>
  </si>
  <si>
    <t>kovinskem podboju suha montaža.</t>
  </si>
  <si>
    <t>Širina podboja; 12-17cm</t>
  </si>
  <si>
    <t>Kljuka; panik drog in bunka</t>
  </si>
  <si>
    <t>Širina podboja; 12cm</t>
  </si>
  <si>
    <t>Kljuka; tipska inox</t>
  </si>
  <si>
    <t>Zvočna izolacija; 28dB</t>
  </si>
  <si>
    <t>Vrata POZ V5 dim 100/210cm</t>
  </si>
  <si>
    <t>Samozapiralo; da</t>
  </si>
  <si>
    <t>Dimotesnost; da</t>
  </si>
  <si>
    <t>Kljuka; tipska - inox</t>
  </si>
  <si>
    <t>Podboj; kovinski  z leseno oblogo iz furnirja</t>
  </si>
  <si>
    <t>Nadsvetloba; termopan</t>
  </si>
  <si>
    <t>Okovje; Ojačano 4*</t>
  </si>
  <si>
    <t>Zvočno izolirana; 28dB</t>
  </si>
  <si>
    <t>Kljuka; Panik drog obojestransko - inox</t>
  </si>
  <si>
    <t>Vrata POZ V2 dim 198/275cm</t>
  </si>
  <si>
    <t>Odpiranje; dvokrilna simetrična</t>
  </si>
  <si>
    <t>ključa za odpiranje 18-ih vrat</t>
  </si>
  <si>
    <t>Predelava obstoječih lesenih vrat na cilinder</t>
  </si>
  <si>
    <t>sistem ključavnico</t>
  </si>
  <si>
    <t>Prag dim 105*45cm</t>
  </si>
  <si>
    <t>Prag dim 200*45cm</t>
  </si>
  <si>
    <t xml:space="preserve">Prag dim 200*25cm </t>
  </si>
  <si>
    <t xml:space="preserve">Prag dim 250*45cm </t>
  </si>
  <si>
    <t xml:space="preserve">Prag dim 150*45cm </t>
  </si>
  <si>
    <t xml:space="preserve">Prag dim 275*45cm </t>
  </si>
  <si>
    <t>Polica dim 203*22cm</t>
  </si>
  <si>
    <t>Polica dim 220*30cm</t>
  </si>
  <si>
    <t>VI.  KERAMIČARSKA in TERACERSKA DELA</t>
  </si>
  <si>
    <t>Dobava in naprava teraco tlaka, istočasno z</t>
  </si>
  <si>
    <t>estrihom, skupne debeline 6cm</t>
  </si>
  <si>
    <t>Brušen teraco tlak, kot v avli pritličja le enobarven</t>
  </si>
  <si>
    <t>komplet z armaturo Q131</t>
  </si>
  <si>
    <t>( hodnik PR, WC invalidi in Avla )</t>
  </si>
  <si>
    <t>Dobava in izvedba stopnic s teraco tlakom</t>
  </si>
  <si>
    <t>debeline 6cm</t>
  </si>
  <si>
    <t>Nastopne ploskve.</t>
  </si>
  <si>
    <t>Čela stopnic</t>
  </si>
  <si>
    <t>Rušenje obstoječega teraco tlaka v debelini</t>
  </si>
  <si>
    <t>cca 6cm</t>
  </si>
  <si>
    <t>Rušenje obstoječih teraco stopnic, čela in</t>
  </si>
  <si>
    <t>nastopne ploskve v debelini cca 5cm</t>
  </si>
  <si>
    <t>Cenovni razred keramike do 20 eur brez ddv</t>
  </si>
  <si>
    <t>( WC, ob umivalnikih )</t>
  </si>
  <si>
    <t>Višina keramike 2,20m</t>
  </si>
  <si>
    <t>Dobava in polaganje PVC ali gume tip CHOCHFLEKS</t>
  </si>
  <si>
    <t>debeline 4mm, komplet z izravnavo podlage preko</t>
  </si>
  <si>
    <t>in cokljem.</t>
  </si>
  <si>
    <t xml:space="preserve">izvedenega estriha. Komplet s tipsko pvc zaokrožnico </t>
  </si>
  <si>
    <t>Dobava in polaganje hrastovega parketa. Letvice</t>
  </si>
  <si>
    <t>tipske velikosti. Polaganje na izveden estrih v lepilo</t>
  </si>
  <si>
    <t>komplet s predhodno izravnavo tlaka. Klasični</t>
  </si>
  <si>
    <t>hrastov parket d=2cm. Brušeno in lakirano 3krat</t>
  </si>
  <si>
    <t>s kromoden lakom, komplet s predhodnim premazom</t>
  </si>
  <si>
    <t>za vzdrževanje naravnega tona parketa.</t>
  </si>
  <si>
    <t>parket položen linijsko ali ribja kost odvisno od</t>
  </si>
  <si>
    <t>odločitve arhitekta.</t>
  </si>
  <si>
    <t>Odvoz izkopane zemljine na stalno deponijo</t>
  </si>
  <si>
    <t>po presoji izvajalca del, komplet s plačilom</t>
  </si>
  <si>
    <t>morebitnih komunalnih taks.</t>
  </si>
  <si>
    <t>podkopavnje, odkopavanje obstoječih kanalizacjskih</t>
  </si>
  <si>
    <t>( podložni beton - talne plošče WC )</t>
  </si>
  <si>
    <t xml:space="preserve">( tampon pod podložnimi betoni objekta in zun.ur. </t>
  </si>
  <si>
    <t>ter zasip jarkov kanalizacije )</t>
  </si>
  <si>
    <t>Krpanje tlaka z betonom C10/15</t>
  </si>
  <si>
    <t>Šlici po izvedbi kanalizacije, širine do 50cm</t>
  </si>
  <si>
    <t xml:space="preserve">debelina betona do 10cm, komplet z zagladitvijo </t>
  </si>
  <si>
    <t>kot nova podlaga hidro izolacije</t>
  </si>
  <si>
    <t>betonom C15/20. Porba betona do 0,05m3/m1</t>
  </si>
  <si>
    <t>Izravnava pragov vrat.</t>
  </si>
  <si>
    <t>( temelji )</t>
  </si>
  <si>
    <t>( ostale konstrukcije ustreznega preseka )</t>
  </si>
  <si>
    <t>Presek od 0,20 do 0,30 m3/m2-m1</t>
  </si>
  <si>
    <t>Presek od 0,04 do 0,08 m3/m2-m1</t>
  </si>
  <si>
    <t>Uvrtanje lukenj v obstoječe AB temelje Fi 28mm</t>
  </si>
  <si>
    <t>Uvrtanje lukenj v obstoječe AB temelje Fi 18mm</t>
  </si>
  <si>
    <t>Uvrtanje lukenj v obstoječe AB temelje Fi 20mm</t>
  </si>
  <si>
    <t>Dobava in vgrajevanje RA S400 B do Fir12mm</t>
  </si>
  <si>
    <t>Dobava in vgrajevanje RA S400 B nad Fir12mm</t>
  </si>
  <si>
    <t>Teže od 3-8kg/m2</t>
  </si>
  <si>
    <t>novih in obstoječih temeljev . Izolacija pod</t>
  </si>
  <si>
    <t>AB stenami in mad sidrno armaturo</t>
  </si>
  <si>
    <t>Trakovi širine  50cm</t>
  </si>
  <si>
    <t>Trakovi širine  70cm</t>
  </si>
  <si>
    <t>obstoječih temeljev pod novimi</t>
  </si>
  <si>
    <t>( ometi ob novih pozidavah oz posegih )</t>
  </si>
  <si>
    <t>T.I. stirodur 3+4cm</t>
  </si>
  <si>
    <t>Estrih armiran Q131 d= 7cm</t>
  </si>
  <si>
    <t>( Tlak avla pritličje )</t>
  </si>
  <si>
    <t>Demontaža cevnega razvoda ogrevanja, komplet z demontažo izolacije, in nosilnega in pritrdilnega materiala. Odvodz na deponijo odpadnega materiala</t>
  </si>
  <si>
    <t xml:space="preserve"> do oddaljenosti 10 km.</t>
  </si>
  <si>
    <t>do oddaljenosti 10 km.</t>
  </si>
  <si>
    <t xml:space="preserve">Demontaža obstoječe sanitarne keramike komplet z demontažo vodovodne armature ter pritrdilnega in nosilnega materiala. Odvodz v skladišče ali na deponijo odpadnega materiala </t>
  </si>
  <si>
    <t>materiala do oddaljenosti 10 km.</t>
  </si>
  <si>
    <t xml:space="preserve">Demontaža obstoječih radiatorjev komplet z demontažo armature in nosilnega materiala. Odvodz v skladišče ali na deponijo odpadnega </t>
  </si>
  <si>
    <t>in sredstev za gašenje požara.</t>
  </si>
  <si>
    <t xml:space="preserve">Dobava in montaža: Napisne tablice, izdelane v skladu z ISO SIST 1013, za označitev naprav </t>
  </si>
  <si>
    <t xml:space="preserve">Izvedba priključkov na obstoječe hidrantno omrežje, omrežje mrzle in tople vode, komplet z vsem potrebnim </t>
  </si>
  <si>
    <t>spojnim in tesnilnim materialom.</t>
  </si>
  <si>
    <t>Izvedba priključkov na obstoječe omrežje tople in mrzle vode ter fekalne kanalizacije, komplet z vsem potrebnim</t>
  </si>
  <si>
    <t xml:space="preserve"> spojnim in tesnilnim materialom.</t>
  </si>
  <si>
    <t>Čiščenje in 2-krat korozijska zaščita cevi in nosilnega materiala v zvezi s centralno kurjavo. Zaščitna barva "minij"</t>
  </si>
  <si>
    <t xml:space="preserve"> s temperaturno odpornostjo do 140°C.</t>
  </si>
  <si>
    <t xml:space="preserve">Barvanje nosilnega in pritrdilnega materiala. Bela RAL </t>
  </si>
  <si>
    <t>9001. Barva s temperaturno odpornostjo do 140°C.</t>
  </si>
  <si>
    <t xml:space="preserve"> novih radiatorskih razvodov.</t>
  </si>
  <si>
    <t>Predelava in prilagoditev obstoječih cevnih priključkov radiatorskega ogrevanja ter priključitev</t>
  </si>
  <si>
    <t xml:space="preserve"> - raznih dimenzij</t>
  </si>
  <si>
    <t>Gibljiva instalacijska plastična cev (IC) za montažo pod omet v stene in v tlak, komplet s pritrdilnim materialom  ter podometnimi razvodnicami</t>
  </si>
  <si>
    <t xml:space="preserve">Konstrukcijsko jeklo, raznih profilov, opleskano z </t>
  </si>
  <si>
    <t>osnovno in končno barvo</t>
  </si>
  <si>
    <t xml:space="preserve">Gibljiva instalacijska plastična cev (RBC) za montažo v liti beton, komplet s pritrdilnim materialom, uvodnicami ter podometnimi razvodnicami za </t>
  </si>
  <si>
    <t xml:space="preserve"> montažo v liti beton - raznihdimenzij</t>
  </si>
  <si>
    <t>Gibljiva instalacijska plastična cev (IC) za montažo pod omet ter v gips stene, komplet s pritrdilnim materialom  ter podometnimi razvodnicami</t>
  </si>
  <si>
    <t xml:space="preserve">Infrardeči senzor z dometom 15m (180*360 stopinj), </t>
  </si>
  <si>
    <t>na stopnišču ob podstrešku</t>
  </si>
  <si>
    <t xml:space="preserve">Povezava kovinskih mas z vodnikom za izenačevanje potencialov, komplet z ustreznimi </t>
  </si>
  <si>
    <t>objemkami in pritrdilnim materialom</t>
  </si>
  <si>
    <t>Dodatna izen. zbiralka komplet z Cu zbiralko,</t>
  </si>
  <si>
    <t xml:space="preserve"> nadometno  razvodnico ter pritrdilnim materialom</t>
  </si>
  <si>
    <t>Glavna izenačitvena zbiralka GIP izdelana iz: 1 x zbiralka Cu 30 x 5 mm l= 500mm,  vijaki 16xM8 in  3xM12, izolatorji, plastična omarica z prozornim</t>
  </si>
  <si>
    <t xml:space="preserve">  pokrovom ter pritrdilni material</t>
  </si>
  <si>
    <t>Gibljiva instalacijska plastična cev (IC) za montažo pod omet ter v gips stene, komplet s pritrdilnim materialom ter podometnimi razvodnicami</t>
  </si>
  <si>
    <t xml:space="preserve"> montažo v liti beton - raznih dimenzij</t>
  </si>
  <si>
    <t>Infrardeči senzor z dometom 15m (180*360 stopinj),</t>
  </si>
  <si>
    <t xml:space="preserve"> na stopnišču ob podstrešku</t>
  </si>
  <si>
    <t xml:space="preserve">Glavna izenačitvena zbiralka GIP izdelana iz: 1 x zbiralka Cu 30 x 5 mm l= 500mm,  vijaki 16xM8 in  3xM12, izolatorji, plastična omarica z prozornim </t>
  </si>
  <si>
    <t>pokrovom ter pritrdilni material</t>
  </si>
  <si>
    <t xml:space="preserve">Zidarska pomoč po vpisu v gradbeni dnevnik, </t>
  </si>
  <si>
    <t>s potrditvijo nadzornega organa</t>
  </si>
  <si>
    <t>Razdelilna omara n/o plastična, dobavljena, vgrajena  in opremljena z opremo. Komplet dobava,</t>
  </si>
  <si>
    <t xml:space="preserve"> montaža, vgradnja in priklopi </t>
  </si>
  <si>
    <t xml:space="preserve">napisni okvirčki, listki, vrstne sponke, ažurirana </t>
  </si>
  <si>
    <t>enopolna shema</t>
  </si>
  <si>
    <t>napisni okvirčki, listki, vrstne sponke, ažurirana</t>
  </si>
  <si>
    <t xml:space="preserve"> enopolna shema</t>
  </si>
  <si>
    <t xml:space="preserve"> potrebnim materialom in priklopi</t>
  </si>
  <si>
    <t>Dograditev obstoječe GSO omare v nadstropju ali postavitev nove Komunikacijska omara, 24HE (800mmx800mm), z električnim razvodom (7x šuko vtičnica 16A/250V, stikalo ON/OFF), 2x polica, ventilatorska enota. Dobava in montaža komunikacijske  omare, komplet z vsem</t>
  </si>
  <si>
    <t xml:space="preserve">Povezava GSO omare z obstoječim sistemom in spuščanje mreže v pogon, komplet z vsem </t>
  </si>
  <si>
    <t>potrebnim materialom</t>
  </si>
  <si>
    <t xml:space="preserve"> panelov</t>
  </si>
  <si>
    <t>Dobava in montaža UTP 24 portnih priklopnih panelov, priprava kablov za zaključevanje, zaključevanje spojev  in označevanje</t>
  </si>
  <si>
    <t xml:space="preserve"> ter certifikat komplet</t>
  </si>
  <si>
    <t>Dvojna UTP komunikacijska vtičnica, konektor RJ45, Cat.6, s kodirnimi nastavki, in montažno dozo. Dobava in montaža doze, komunikacijske RJ45 vtičnice, zaključevanje UTP spojev, označevanje in meritve po standardu EN50173</t>
  </si>
  <si>
    <t xml:space="preserve"> (za montažo v parapetni kanal)</t>
  </si>
  <si>
    <t>UTP komunikacijska vtičnica, konektor RJ45, Cat.6, s kodirnimi nastavki, in montažno dozo. Dobava in montaža doze, komunikacijske RJ45 vtičnice, zaključevanje UTP spojev, označevanje in meritve po standardu EN50173 ter  certifikat komplet</t>
  </si>
  <si>
    <t xml:space="preserve">Komunikacijska omara, 24HE (800mmx800mm), z električnim razvodom (7x šuko vtičnica 16A/250V, stikalo ON/OFF), 2x polica, ventilatorska enota. Dobava in montaža komunikacijske omare, komplet </t>
  </si>
  <si>
    <t>z vsem potrebnim materialom in priklopi</t>
  </si>
  <si>
    <t>Dobava in montaža UTP 24 portnih priklopnih panelov, priprava kablov za zaključevanje,</t>
  </si>
  <si>
    <t xml:space="preserve"> zaključevanje spojev in označevanje panelov</t>
  </si>
  <si>
    <t>UTP komunikacijska vtičnica, konektor RJ45, Cat.6, s kodirnimi nastavki, in montažno dozo. Dobava in montaža doze, komunikacijske RJ45 vtičnice, zaključevanje UTP spojev, označevanje in meritve</t>
  </si>
  <si>
    <t>po standardu EN50173 ter certifikat komplet</t>
  </si>
  <si>
    <t>Izdelava prehoda skozi hidroizolacijo objekta,</t>
  </si>
  <si>
    <t xml:space="preserve"> iz prokron pločevine</t>
  </si>
  <si>
    <t xml:space="preserve"> mas</t>
  </si>
  <si>
    <t>Izdelava  doze v tlaku terase, za priklop kovinskih</t>
  </si>
  <si>
    <t>Estrih armiran Q131 d= 6cm</t>
  </si>
  <si>
    <t>( Tlak učilnica pritličje )</t>
  </si>
  <si>
    <t>( Tlak WC pritličje )</t>
  </si>
  <si>
    <t>( Tlak učilnica in kabinet nadstropje )</t>
  </si>
  <si>
    <t>( Tlak hodnik nadstropje )</t>
  </si>
  <si>
    <t>Samo zidarska vzidava kovinskih sider</t>
  </si>
  <si>
    <t>teže do 7kg/kos</t>
  </si>
  <si>
    <t>Izdelava protiprašnih sten na lokaciji hodnikov</t>
  </si>
  <si>
    <t>Stena iz nosilnega lesenega skeleta iz moralov</t>
  </si>
  <si>
    <t>vpeta v stene, tlake in strop ter PE folije.</t>
  </si>
  <si>
    <t>Zaščita obstoječih tlakov v hodnikih v sestavi</t>
  </si>
  <si>
    <t>PE folija, cestni filc, bled elementi</t>
  </si>
  <si>
    <t>Rušenje obstoječih AB konstrukcij, nosilci</t>
  </si>
  <si>
    <t>vezi, preklade stebri, stopnišča, stene.</t>
  </si>
  <si>
    <t>Prebijanje odprtin v obstoječih zidanih konstrukcijah</t>
  </si>
  <si>
    <t>Debelina stene z ometi =45cm</t>
  </si>
  <si>
    <t>Odprtine velikosti do 3m2</t>
  </si>
  <si>
    <t>Odprtine velikosti do 8m2</t>
  </si>
  <si>
    <t>Rušenje obstoječe ometane zidane stene</t>
  </si>
  <si>
    <t>skupne širine do 35cm</t>
  </si>
  <si>
    <t>Rušenje gips stenskih oblog, komplet z ustrezno</t>
  </si>
  <si>
    <t>podkonstrukcijo in izolacijo tervol d=5cm</t>
  </si>
  <si>
    <t>Rušenje obstoječe ometane zidane predelne stene</t>
  </si>
  <si>
    <t>skupne širine do 15cm</t>
  </si>
  <si>
    <t>Debelina stene z ometi =25cm</t>
  </si>
  <si>
    <t>Odprtine velikosti do 6m2</t>
  </si>
  <si>
    <t>Odprtine velikosti do 13m2</t>
  </si>
  <si>
    <t>Odprtine velikosti do 15m2</t>
  </si>
  <si>
    <t>Demontaža obstoječi vrat v lesenem podboju</t>
  </si>
  <si>
    <t>Vrata velikosti do 2m2</t>
  </si>
  <si>
    <t>Vrata velikosti 2 do 4m2</t>
  </si>
  <si>
    <t>Demontaža obstoječih oken v lesenem podboju</t>
  </si>
  <si>
    <t xml:space="preserve">Demontaža obstoječi Alu oken </t>
  </si>
  <si>
    <t xml:space="preserve">Pazljiva demontaža obstoječi Alu oken </t>
  </si>
  <si>
    <t>Okna velikosti do 2m2</t>
  </si>
  <si>
    <t>Okna velikosti do 1m2</t>
  </si>
  <si>
    <t>Okna velikosti do 6m2</t>
  </si>
  <si>
    <t>Demontaža obstoječi lesenih vrat v lesenem podboju</t>
  </si>
  <si>
    <t>Vrata velikosti do 4m2</t>
  </si>
  <si>
    <t xml:space="preserve">30 in 45cm. Opečna nosilna stena obojestransko </t>
  </si>
  <si>
    <t>Rušenje obstoječih horizontalnih  AB preklad</t>
  </si>
  <si>
    <t>tanjšanje nosilca cca 20m</t>
  </si>
  <si>
    <t>skupne debeline do 15cm</t>
  </si>
  <si>
    <t>Rezanje obstoječih AB tlakov in podložnih betonov</t>
  </si>
  <si>
    <t>80cm. Luknja dim do 25/25cm za potrebe izvedbe</t>
  </si>
  <si>
    <t>Opaž vertikalnih vezi in stebrov AB skeletne</t>
  </si>
  <si>
    <t>konstrukcije. Nevidni beton</t>
  </si>
  <si>
    <t>Opaž AB parapetov med stebri oz vertikalnimi</t>
  </si>
  <si>
    <t>vezmi - neviden beton</t>
  </si>
  <si>
    <t>Opaž AB sten vidni beton A kvalitete</t>
  </si>
  <si>
    <t>Vidni beton A kvalitete</t>
  </si>
  <si>
    <t>Sekanje utora v obstoječih ometanih AB vezeh</t>
  </si>
  <si>
    <t>Presek utora do 20*25cm - ležišče plošče</t>
  </si>
  <si>
    <t>Komplet z dobavo in vgradnjo trikotnih letvic</t>
  </si>
  <si>
    <t>na vidne robove</t>
  </si>
  <si>
    <t>( plošča nad PR  )</t>
  </si>
  <si>
    <t>SKUPAJ G+O+I DELA brez DDV</t>
  </si>
  <si>
    <t>SKUPAJ G+O+I DELA z DDV</t>
  </si>
  <si>
    <t>kd</t>
  </si>
  <si>
    <t>m1</t>
  </si>
  <si>
    <t>SKUPAJ RUŠITVENA DELA</t>
  </si>
  <si>
    <t>m2</t>
  </si>
  <si>
    <t>SKUPAJ PRIPRAVLJALNA in ZAKLJUČNA DELA</t>
  </si>
  <si>
    <t>I.  PRIPRAVLJALNA in ZAKLJUČNA DELA</t>
  </si>
  <si>
    <t>II.  ZEMELJSKA  DELA</t>
  </si>
  <si>
    <t>temelje in kanalizacijo. Izkop z mini bagri v zbiti</t>
  </si>
  <si>
    <t>zemljini III-IV Ktg. Z direktnim nakladanjem na</t>
  </si>
  <si>
    <t>m3</t>
  </si>
  <si>
    <t>Planiranje planuma po izvedbi rušenj obstoječih</t>
  </si>
  <si>
    <t>tlakov pred napravo novih podložnih betonov, s</t>
  </si>
  <si>
    <t>točnostjo +-1cm, ter zbijanje do ustrezne zbitosti</t>
  </si>
  <si>
    <t>ustrezne zbitosti.</t>
  </si>
  <si>
    <t xml:space="preserve">Planiranje dna izkopa temeljev +-3cm ter zbijanje do </t>
  </si>
  <si>
    <t>pločnikov pred napravo novih podložnih betonov, s</t>
  </si>
  <si>
    <t xml:space="preserve">materialom, komplet z zbijanjem do ustrezne </t>
  </si>
  <si>
    <t>zbitosti</t>
  </si>
  <si>
    <t>planiranje+-1cm, ter nabijanje do ustrezne zbitosti</t>
  </si>
  <si>
    <t xml:space="preserve">Dobava tampona 0-16mm, nasipanje, rastiranje, </t>
  </si>
  <si>
    <t>točnostjo +-3cm, ter zbijanje do ustrezne zbitosti</t>
  </si>
  <si>
    <t>SKUPAJ ZEMELJSKA DELA</t>
  </si>
  <si>
    <t>III.  BETONSKA DELA</t>
  </si>
  <si>
    <t>Dobava in vgrajevanje podložnega betona C10/15</t>
  </si>
  <si>
    <t>Presek 0,08 do 0,12 m3/m2-m1</t>
  </si>
  <si>
    <t>Komplet z izdelavo prevleke na sveži beton, kot</t>
  </si>
  <si>
    <t>podloga hidro izolaciji.</t>
  </si>
  <si>
    <t>Dobava in vgrajevanje betona C15/20</t>
  </si>
  <si>
    <t>Presek nad 0,30 m3/m2-m1</t>
  </si>
  <si>
    <t>Dobava in vgrajevanje betona C25/30</t>
  </si>
  <si>
    <t>Presek od 0,12 do 0,20 m3/m2-m1</t>
  </si>
  <si>
    <t>Presek od 0,08 do 0,12 m3/m2-m1</t>
  </si>
  <si>
    <t>Presek do 0,04 m3/m2-m1</t>
  </si>
  <si>
    <t>kg</t>
  </si>
  <si>
    <t>Dobava in vgrajevanje armaturnih mrež ČBM50</t>
  </si>
  <si>
    <t>SKUPAJ BETONSKA DELA</t>
  </si>
  <si>
    <t>IV.  ZIDARSKA DELA</t>
  </si>
  <si>
    <t xml:space="preserve">odtočnih vertikal, zračnikov  in odduhov. Utori </t>
  </si>
  <si>
    <t>pred ometi.</t>
  </si>
  <si>
    <t>preseka do 15+5cm, komplet z rabiciranjem</t>
  </si>
  <si>
    <t xml:space="preserve">Zidarska zazidava šlicev po montaži PVC cevi </t>
  </si>
  <si>
    <t>Preseka od 0,08-0,12m3/m2-m</t>
  </si>
  <si>
    <t>Dobava in naprava hidro izolacije pod zidovi, preko</t>
  </si>
  <si>
    <t>Hidro izolacija v sestavi; 1*ibitol, 1*Timbitekt T4</t>
  </si>
  <si>
    <t>Dobava in naprava talne hidro izolacje prostorov</t>
  </si>
  <si>
    <t>Grobi in fini omet na opečni podlagi, komplet s</t>
  </si>
  <si>
    <t>predhodnim cementnim obrizgom in zagladitvijo</t>
  </si>
  <si>
    <t xml:space="preserve">spojev na obstoječ omet. Predviden pas v širini </t>
  </si>
  <si>
    <t>cca 0,50m</t>
  </si>
  <si>
    <t>Zidarsko krpnje šlicev na lokacijah porušenih sten</t>
  </si>
  <si>
    <t>Naprava grobih in finih ometov na opečni podlagi</t>
  </si>
  <si>
    <t>Komplet s predhodnim cementnim obrizgom</t>
  </si>
  <si>
    <t>Naprava grobih in finih ometov na betonski podlagi</t>
  </si>
  <si>
    <t>Notranji stenski ometi.</t>
  </si>
  <si>
    <t>Notranji stropni ometi.</t>
  </si>
  <si>
    <t>( ometi poševne plošče v mansardi )</t>
  </si>
  <si>
    <t>Naprava estrihov v sestvi;</t>
  </si>
  <si>
    <t>PE folija</t>
  </si>
  <si>
    <t>Zidarska obdelava parapetov na višino in sicer;</t>
  </si>
  <si>
    <t>Opaž vezi višine do 15cm - 2,00m/m1</t>
  </si>
  <si>
    <t>Beton ali CM poraba do 0,04m3/m1</t>
  </si>
  <si>
    <t>Armatura poraba do 1kg/m1</t>
  </si>
  <si>
    <t>Samo zidarska vzidava MS pripir</t>
  </si>
  <si>
    <t>krpanja in vzidave raznih el podomaric, večjih</t>
  </si>
  <si>
    <t>šlicev  preseka nad 10*5cm, lukenj večjih od</t>
  </si>
  <si>
    <t>KV zidar</t>
  </si>
  <si>
    <t>PK delavec</t>
  </si>
  <si>
    <t>Material in osnovn sredstva</t>
  </si>
  <si>
    <t>oc</t>
  </si>
  <si>
    <t>ur</t>
  </si>
  <si>
    <t>Razna nepredvidena dela kot so, kampadno</t>
  </si>
  <si>
    <t>razvodov do obstoj jaškov i.p.d.</t>
  </si>
  <si>
    <t>NK delavec</t>
  </si>
  <si>
    <t>( Poz; 7.5,7.5,6.6,)</t>
  </si>
  <si>
    <t>SKUPAJ ZIDARSKA DELA</t>
  </si>
  <si>
    <t>V.  RUŠITVENA  DELA</t>
  </si>
  <si>
    <t>VI.  TESARSKA  DELA</t>
  </si>
  <si>
    <t>Opaž temeljev - nevidni beton</t>
  </si>
  <si>
    <t xml:space="preserve">Razna nepredviden zidarska dela, kot so zidarska </t>
  </si>
  <si>
    <t>Zidarska vzidava okvirja Algum predpražnika velikosti</t>
  </si>
  <si>
    <t>do 1,60m2, komlet z izvedbo poglobitve v podložni</t>
  </si>
  <si>
    <t>beton, obdelavo s cementno prevleko do črnega</t>
  </si>
  <si>
    <t xml:space="preserve">sijaja ter odtoka v ponikanje. </t>
  </si>
  <si>
    <t xml:space="preserve">0,1m2/kos, pranje obstoječih stopnic z baromatom </t>
  </si>
  <si>
    <t>Material in osnovna sredstva</t>
  </si>
  <si>
    <t>Opaž horizontalnih vezi višine do 15cm</t>
  </si>
  <si>
    <t>Opaž horizontalnih vezi višine do 20cm</t>
  </si>
  <si>
    <t>Opaž nosilcev in preklad brez zoba</t>
  </si>
  <si>
    <t>OpažAB klasičnih plošč in konzol, komplet</t>
  </si>
  <si>
    <t>s podpiranjem višine do 3,00m. Vidni beton A kvalitete</t>
  </si>
  <si>
    <t>SKUPAJ TESARSKA DELA</t>
  </si>
  <si>
    <t>Izravnava obstoječih zidov po izvedbi rušenj z</t>
  </si>
  <si>
    <t>Komplet s spustom ruševin na prevozno sredstvo</t>
  </si>
  <si>
    <t>Podpiranje obstoječih konstrukcij, komplet s</t>
  </si>
  <si>
    <t>statičnim izračunom in delavniškim načrtom odrov</t>
  </si>
  <si>
    <t>Naprava in demontaža nosilnih in delovnih odrov</t>
  </si>
  <si>
    <t>Rušenje obstoječih nosilnih sten skupne debeline</t>
  </si>
  <si>
    <t>ometana ali obložena v keramiko.</t>
  </si>
  <si>
    <t>Rušenje obstoječih tlakov in podložnih betonov</t>
  </si>
  <si>
    <t>Rušenje obstoječih tlakov debeline do 10cm</t>
  </si>
  <si>
    <t>do 1,00m2</t>
  </si>
  <si>
    <t>Demontaža Fe konzol na stropu in stenah</t>
  </si>
  <si>
    <t>konzole teže do 40kg</t>
  </si>
  <si>
    <t>z odvozom na deponijo po presoji investitorja</t>
  </si>
  <si>
    <t>Demontaža obstoječih kovinskih okenskih</t>
  </si>
  <si>
    <t>zaščitnih mreže, teže do 50kg/kos. Vsaka mreža</t>
  </si>
  <si>
    <t>4 krat fiksirana s kovinsko konzolo Fi 12mm v zid</t>
  </si>
  <si>
    <t>Demontaža obstoječih lestev H=6,00m</t>
  </si>
  <si>
    <t xml:space="preserve">Demontža obstoječe El podometne omarice velikosti </t>
  </si>
  <si>
    <t>do 0,25m2</t>
  </si>
  <si>
    <t>Prebijanje luknje skozi obstoječ AB temelj debeline</t>
  </si>
  <si>
    <t>kanalizacije iz novih sanitarij in garderob</t>
  </si>
  <si>
    <t>Demontaža obstoječih pranih plošč na lokaciji</t>
  </si>
  <si>
    <t>posegov</t>
  </si>
  <si>
    <t>Sekanje utora v obstoječih ometanih opečnih stenah</t>
  </si>
  <si>
    <t>Presek vertikalnega utora do 50*20cm</t>
  </si>
  <si>
    <t>Poz 7,6 vertikalna vez</t>
  </si>
  <si>
    <t>Naprava pomičnih odrov višine do 1,00-2,00m</t>
  </si>
  <si>
    <t>prizna se 1*tlo neto površina nadstropja.</t>
  </si>
  <si>
    <t>Dobava in polaganje PVC kanalizacijskih cevi</t>
  </si>
  <si>
    <t>obbetoniranjem</t>
  </si>
  <si>
    <t>Naprava priključkov na obstoječe jaške do fi 200mm</t>
  </si>
  <si>
    <t xml:space="preserve">Čiščenje obstoječih peskolovov, pregled, popravilo </t>
  </si>
  <si>
    <t>dna in vtokov</t>
  </si>
  <si>
    <t>Zamenjava obstoječih dotrajanih betonskih pokrovov</t>
  </si>
  <si>
    <t>na peskolovih dim 40*40cm</t>
  </si>
  <si>
    <t>na revizijskih jaških dim 60*60cm</t>
  </si>
  <si>
    <t xml:space="preserve">Čiščenje obstoječih jaškov, pregled, popravilo </t>
  </si>
  <si>
    <t>rušenje stika novega in starega ometa na oknih ,</t>
  </si>
  <si>
    <t>oz investitorja )</t>
  </si>
  <si>
    <t xml:space="preserve">( Ocena obračun po dejanskih količinah evidentira- </t>
  </si>
  <si>
    <t>ni v gradbeni dnevnik in potrjenih iz strani nadzora</t>
  </si>
  <si>
    <t>I.  KLEPARSKA  DELA</t>
  </si>
  <si>
    <t xml:space="preserve">Komplet z vsem potrebnim nosilnim, spojnim in </t>
  </si>
  <si>
    <t>tesnilnim materialom.</t>
  </si>
  <si>
    <t>opomba; vsi izdelki so iz FeZn barvane pločevine</t>
  </si>
  <si>
    <t>Dobava in montaža odtočnih žlebov Fi 125mm</t>
  </si>
  <si>
    <t>Cu pločevine Fi 110mm, komplet z tipsko kapo in</t>
  </si>
  <si>
    <t>obrobo prirejeno za esal kritino</t>
  </si>
  <si>
    <t>Fi 110mm, komplet z tipsko kapo in</t>
  </si>
  <si>
    <t>KV klepar</t>
  </si>
  <si>
    <t>Material</t>
  </si>
  <si>
    <t>SKUPAJ KROVSKO KLEPARSKA DELA</t>
  </si>
  <si>
    <t>Dobava in montaža oddušnika na strehi iz</t>
  </si>
  <si>
    <t xml:space="preserve">Dobava in montaža kape zračnika na strehi </t>
  </si>
  <si>
    <t>II.  ALUMINIJSKA DELA</t>
  </si>
  <si>
    <t>Dobava in montaža Alu okna, komplet z Fe jedrom</t>
  </si>
  <si>
    <t>Okovje ; višji cenovni razred</t>
  </si>
  <si>
    <t>Senčila; brez</t>
  </si>
  <si>
    <t>SKUPAJ ALUMINIJSKA DELA</t>
  </si>
  <si>
    <t>kovinskem podboju.</t>
  </si>
  <si>
    <t>Vratno krilo ; polno laminat bukev</t>
  </si>
  <si>
    <t>Okovje; Ojačano 3*</t>
  </si>
  <si>
    <t xml:space="preserve">Kljuka; RF srednji cenovni razred </t>
  </si>
  <si>
    <t>Ključavnica cilinder sistem</t>
  </si>
  <si>
    <t>Širina podboja; 25cm</t>
  </si>
  <si>
    <t>SKUPAJ MIZARSKA DELA</t>
  </si>
  <si>
    <t>Dobava in naprava 5 kompletov sistemskega</t>
  </si>
  <si>
    <t>BiancoSSardo. Pragovi d=3cm</t>
  </si>
  <si>
    <t>SKUPAJ KAMNOSEŠKA DELA</t>
  </si>
  <si>
    <t>III.  KLJUČAVNIČARSKA in PASERSKA DELA</t>
  </si>
  <si>
    <t>SKUPAJ KLJUČAVNIČARSKA in PASERSKA DELA</t>
  </si>
  <si>
    <t>IV.  MIZARSKA DELA</t>
  </si>
  <si>
    <t>V.  KAMNOSEŠKA DELA</t>
  </si>
  <si>
    <t>Format 30*30cm, fuge 3mm</t>
  </si>
  <si>
    <t>Komplet s stičenjem</t>
  </si>
  <si>
    <t>Dobava in polaganje stenske keramike v lepilo</t>
  </si>
  <si>
    <t>VII.  TLAKARSKA DELA</t>
  </si>
  <si>
    <t>SKUPAJ TLAKARSKA DELA</t>
  </si>
  <si>
    <t xml:space="preserve">Projektant delavniškega načrta dizajn detajlno </t>
  </si>
  <si>
    <t>Dobava in montaža RF ograjnega pasamana, komplet</t>
  </si>
  <si>
    <t>SKUPAJ GIPS OBDELAVE</t>
  </si>
  <si>
    <t>BiancoSSardo d=3cm</t>
  </si>
  <si>
    <t>Notranje</t>
  </si>
  <si>
    <t>Dobava in vgradnja Alu vogalnih letvic</t>
  </si>
  <si>
    <t>na vertikalne vogle</t>
  </si>
  <si>
    <t xml:space="preserve">brušenja. </t>
  </si>
  <si>
    <t>SKUPAJ SLIKOPLESKARSKA DELA</t>
  </si>
  <si>
    <t>02.  OBRTNIŠKA DELA</t>
  </si>
  <si>
    <t>SKUPNA REKAPITULACIJA</t>
  </si>
  <si>
    <t>SKUPAJ ZIDARSKA DELA brez DDV</t>
  </si>
  <si>
    <t>VIII.  GIPS OBDELAVE</t>
  </si>
  <si>
    <t>X.  SLIKOPLESKARSKA DELA</t>
  </si>
  <si>
    <t>SKUPAJ OBRTNIŠKA DELA brez DDV</t>
  </si>
  <si>
    <t>DDV 20%</t>
  </si>
  <si>
    <t>SKUPAJ GRADBENA IN OBRTNIŠKA DELA brez DDV</t>
  </si>
  <si>
    <t>03.  ELEKTRO INSTALACIJE</t>
  </si>
  <si>
    <t>04.  STROJNE INSTALACIJE</t>
  </si>
  <si>
    <t>Strojni 95% ter delno ročni 5% izkop humusa</t>
  </si>
  <si>
    <t>z nakladanjem na prevozno sredstvo ter odvozom</t>
  </si>
  <si>
    <t>na deponijo po navodilu investitorja predvidoma</t>
  </si>
  <si>
    <t>oddaljeno do 3km. Debelina cca 15cm.</t>
  </si>
  <si>
    <t>Strojni 90% ter delno ročni 10% izkop jarkov za</t>
  </si>
  <si>
    <t>( temelji  nadstreška )</t>
  </si>
  <si>
    <t xml:space="preserve">prevozno sredstvo </t>
  </si>
  <si>
    <t xml:space="preserve">zemljini III-IV Ktg. Z nakladanjem na prevozno </t>
  </si>
  <si>
    <t>sredstvo. Izkop za kontaktno betoniranje.</t>
  </si>
  <si>
    <t>Strojni 70% ter delno ročni 30% izkop jarkov za</t>
  </si>
  <si>
    <t>temelje in kanalizacijo. Izkop z bagri v zbiti</t>
  </si>
  <si>
    <t>( temelji v objektu in jarki kanalizacije)</t>
  </si>
  <si>
    <t>( tlaki v objektu - nove sanitarije )</t>
  </si>
  <si>
    <t xml:space="preserve">Zasip za temelji po izvedbi le teh z izkopanim </t>
  </si>
  <si>
    <t xml:space="preserve">Komplet z dobavo in vgradnjo trapeznih in trikotnih </t>
  </si>
  <si>
    <t xml:space="preserve">letev na odkape in proste robove </t>
  </si>
  <si>
    <t>Opaž AB slopov - vidni beton A kvalitete</t>
  </si>
  <si>
    <t>ureditvi. Nevidni robovi višine do 10cm</t>
  </si>
  <si>
    <t xml:space="preserve">Opaž prostih robov podložnih betonov na zunanji </t>
  </si>
  <si>
    <t>Oder za podprtje obstoječih nosilcev in strešne</t>
  </si>
  <si>
    <t>plošče</t>
  </si>
  <si>
    <t>Podpiranje obstoječih stropnih plošč na lokacijah</t>
  </si>
  <si>
    <t>novih prebojev v nosilnih stenah</t>
  </si>
  <si>
    <t>Podpiranje linijsko višine do 4,00m</t>
  </si>
  <si>
    <t>Podpore v razmaku cca 1,50m</t>
  </si>
  <si>
    <t>za izvedbo rušenj obstoječih nosilnih sten</t>
  </si>
  <si>
    <t>in stavbnega pohištva</t>
  </si>
  <si>
    <t>Odri višine 7,00m</t>
  </si>
  <si>
    <t>Fi 125mm, na peščeno posteljico ter delnim</t>
  </si>
  <si>
    <t>Razna nepredvidena dela, kot so pokrivne</t>
  </si>
  <si>
    <t>dilatacijske pločevine, izvedba iztokov iz nadsteška</t>
  </si>
  <si>
    <t>izvedba istočnih obrob</t>
  </si>
  <si>
    <t>Dobava in naprava naklonskega betona</t>
  </si>
  <si>
    <t>debeline 5-3cm</t>
  </si>
  <si>
    <t>Dobava in naprava estriha d=5-7cm</t>
  </si>
  <si>
    <t>armiran Q131</t>
  </si>
  <si>
    <t>Odstranitev obstoječih PVC talnih oblog - plošče</t>
  </si>
  <si>
    <t>dim cca 50*50. Predvidoma ohraniti cca 50%</t>
  </si>
  <si>
    <t xml:space="preserve">Odstranitev obstoječih PVC talnih oblog </t>
  </si>
  <si>
    <t>in odvoz na stalno deponijo</t>
  </si>
  <si>
    <t>2 kd oken predvidena za kasnejšo ponovno</t>
  </si>
  <si>
    <t>vgradnjo. Ostala okna se odpelje na deponijo po</t>
  </si>
  <si>
    <t>navodilih investitorja.</t>
  </si>
  <si>
    <t>Razna nepredvidena rušitvena dela, kot so</t>
  </si>
  <si>
    <t>morebitna vrtanja in rušenja dodanih ležišč</t>
  </si>
  <si>
    <t>morebitnih ojačitvenih konstrukcij i.p.d.</t>
  </si>
  <si>
    <t>Opaž okenskih in vratnih odprtin v novih AB</t>
  </si>
  <si>
    <t>stenah debeline 20cm</t>
  </si>
  <si>
    <t>Odprtine velikosti do 1,00m2</t>
  </si>
  <si>
    <t>Odprtine velikosti do 2,00m2</t>
  </si>
  <si>
    <t>Odprtine velikosti do 3,00m2</t>
  </si>
  <si>
    <t>Odprtine velikosti do 6,00m2</t>
  </si>
  <si>
    <t>lokcijah pozidav hidrantov i.p.d.</t>
  </si>
  <si>
    <t>Dobava in naprava stopnišča iz Fe barvane</t>
  </si>
  <si>
    <t>pločevine, vse komplet po detajlih PZI projekta</t>
  </si>
  <si>
    <t>izdelavo delavniških načrtov, izvedbo in montažo</t>
  </si>
  <si>
    <t>dostaviti predhodno FCO objekt za zidarsko vgradnjo</t>
  </si>
  <si>
    <t>HOP PROFIL 80/140 poraba do 20,00m</t>
  </si>
  <si>
    <t>stopnice iz REBRASTE PLOČEVINE</t>
  </si>
  <si>
    <t>krivljene r.š. do 500mm, L=1200mm kd 25</t>
  </si>
  <si>
    <t>podest iz REBRASTE PLOČEVINE poraba do 5m2</t>
  </si>
  <si>
    <t>sidra iz pločevine d=12mm, teže do 10kg/kos</t>
  </si>
  <si>
    <t>poraba do 10kd</t>
  </si>
  <si>
    <t>OGRAJA iz Fe CEVI FI 60mm poraba do 7,00m</t>
  </si>
  <si>
    <t>Poraba do 11,00m2</t>
  </si>
  <si>
    <t>Nosilci Fe tipski za pasaman ob AB steni</t>
  </si>
  <si>
    <t>Poraba do 14,00 kd</t>
  </si>
  <si>
    <t xml:space="preserve">z vertikalami nosilci v rastru cca 2,00m. Ograja sidrana v </t>
  </si>
  <si>
    <t xml:space="preserve">zgoraj v parapetni AB zid. Vertikalni nosilčki </t>
  </si>
  <si>
    <t>višine do 200mm</t>
  </si>
  <si>
    <t>Poraba pasamana Fe Fi 60mm do 1,05m1/m1</t>
  </si>
  <si>
    <t>(05) 335 54 01 ali (05) 335 54 02</t>
  </si>
  <si>
    <t>dogovori s projektantom arh. ga Kristina Pahor tel;</t>
  </si>
  <si>
    <t>Vse komplet po detajlih PZI projekta</t>
  </si>
  <si>
    <t xml:space="preserve">ograje. Izvajalec del mora vgradne elemente - sidra </t>
  </si>
  <si>
    <t xml:space="preserve">stopnic. Izvajalec del mora vgradne elemente - sidra </t>
  </si>
  <si>
    <t>Konstrukcija, peskana, minizirana 2* in barvana</t>
  </si>
  <si>
    <t>2 roke</t>
  </si>
  <si>
    <t>Samo dobava FCO MS ali RF pripir</t>
  </si>
  <si>
    <t>Pokrivne rozete Fi 100 / 60mm kd 40</t>
  </si>
  <si>
    <t>Poraba vertikalnih Fe nosilcev do 0,55 kd/m1</t>
  </si>
  <si>
    <t>Dobava in montaža RF ravne ograje komplet</t>
  </si>
  <si>
    <t xml:space="preserve">z vertikalami nosilci Fi60mm poraba do 2,00m. </t>
  </si>
  <si>
    <t>Fi 60mm poraba do 35,00m</t>
  </si>
  <si>
    <t xml:space="preserve">PASAMAN in horizontalne povezave iz Fe CEVI </t>
  </si>
  <si>
    <t>Fi 60mm poraba do 7,00m</t>
  </si>
  <si>
    <t>Pokrivne rozete Fi 100 / 60mm kd 2</t>
  </si>
  <si>
    <t>Fe mreža med nosilnimi profili 5*5cm/ 4mm</t>
  </si>
  <si>
    <t>Poraba do 1,50m2</t>
  </si>
  <si>
    <t>Dobava in montaža Fe ograjnega pasamana, komplet</t>
  </si>
  <si>
    <t>s tipskimi nosilci  montiranimi bočno v steno</t>
  </si>
  <si>
    <t>Poraba do 6kd</t>
  </si>
  <si>
    <t>Pasaman Fi 60mm poraba do 5,00m</t>
  </si>
  <si>
    <t>Odpiranje ; zgornja polovica ventus</t>
  </si>
  <si>
    <t xml:space="preserve">Delitev; dva dela po širini, dva dela po višini </t>
  </si>
  <si>
    <t>Komplet z zunanjo 15cm Alu polico</t>
  </si>
  <si>
    <t>Okno POZ O1 dim 198/275cm</t>
  </si>
  <si>
    <t>Obstoječe okno POZ O1 dim 198/275cm</t>
  </si>
  <si>
    <t>Alu profil - obstoječ</t>
  </si>
  <si>
    <t>Okovje ; obstoječe servisirati</t>
  </si>
  <si>
    <t>Odpiranje ; obstoječe</t>
  </si>
  <si>
    <t>Delitev; obstoječa</t>
  </si>
  <si>
    <t>Vrata dvokrilna</t>
  </si>
  <si>
    <t>Odpiranje ; Roto</t>
  </si>
  <si>
    <t>Okno POZ O2 dim 198/240cm</t>
  </si>
  <si>
    <t>Zasteklitev ; Trmopan steklo k=1,1, tonirano</t>
  </si>
  <si>
    <t>Spodnja polovica varnostno steklo</t>
  </si>
  <si>
    <t>Delitev; dva dela po širini</t>
  </si>
  <si>
    <t>Okno dvokrilno</t>
  </si>
  <si>
    <t>Okno POZ O3 dim 198/175cm</t>
  </si>
  <si>
    <t>Odpiranje ; levo desno - stekanje</t>
  </si>
  <si>
    <t>Okovje ; drsno z tesnenjem</t>
  </si>
  <si>
    <t xml:space="preserve">Dobava, naprava in montaža dekor pokrivnih vrat </t>
  </si>
  <si>
    <t>zidnih hidrantov s kaljenim peskanim steklom</t>
  </si>
  <si>
    <t>s prozornim napisom H v sredini</t>
  </si>
  <si>
    <t>Komplet z minimalnim Alu ali RF zunanjim okvirjem</t>
  </si>
  <si>
    <t>ter okovjem. Lega v liniji stene</t>
  </si>
  <si>
    <t>Max dim do 80*80cm</t>
  </si>
  <si>
    <t>SKUPAJ KERAMIČARSKA in TERACERSKA DELA</t>
  </si>
  <si>
    <t>višine do 10cm, komplet s pripravo podlage in</t>
  </si>
  <si>
    <t>izvedbo. Cokolj brušen</t>
  </si>
  <si>
    <t xml:space="preserve"> materialom in spuščanjem v pogon </t>
  </si>
  <si>
    <t>Dobava in montaža ter programiranje nove požarne centrale (dvozančna - dve zanki po 126 adres) z lastnim napajanjem z avtonomijo 48h in prenosom signala požara na 24h dežurno službo. Montirane v obstoječem objektu v prostoru tajništva v 1. nadstropju. Vezava in krmiljenje vseh potrebnih signalov krmiljenja loput in oken ter javljalnikov, komplet z vsem potrebnim veznim, spojnim</t>
  </si>
  <si>
    <t>Napajalna enota 24V 4A</t>
  </si>
  <si>
    <t>Plinotesni akumulator 4x18Ah</t>
  </si>
  <si>
    <t>Dobava in naprava teraco coklja debeline do 1,5cm</t>
  </si>
  <si>
    <t>RAVEN COKOLJ</t>
  </si>
  <si>
    <t>Dobava in naprava gips predelnih sistemskih sten</t>
  </si>
  <si>
    <t>tipa Knauf W112 skupne debeline 12,5cm</t>
  </si>
  <si>
    <t>Komplet s tipsko FeZn podkonstrukcijo d=7,5cm</t>
  </si>
  <si>
    <t>Stene vpete v tlak in stene vse po detajlu</t>
  </si>
  <si>
    <t>dobavitelja.</t>
  </si>
  <si>
    <t>Stena enostransko moker prostor</t>
  </si>
  <si>
    <t>* Estrih armiran Q131 d=6 cm *</t>
  </si>
  <si>
    <t>Naprava estrihov v sestavi;</t>
  </si>
  <si>
    <t>in učilnic, ki se ne spreminjajo</t>
  </si>
  <si>
    <t>Dobava in montaža pragov iz kamna</t>
  </si>
  <si>
    <t>Dobava in montaža kamnitih okenskih polic</t>
  </si>
  <si>
    <t xml:space="preserve">ter vgradnja sider ČBR40 Fir20 v dvokomponentno </t>
  </si>
  <si>
    <t xml:space="preserve"> lepilo ( zalepljeno po navodilu statika  ). Dobava in </t>
  </si>
  <si>
    <t>te postavke ( horizontalna povezava )</t>
  </si>
  <si>
    <t xml:space="preserve"> te postavke ( vertikalna povezava )</t>
  </si>
  <si>
    <t>ter vgradnja sider ČBR40 Fir12 v dvokomponentno</t>
  </si>
  <si>
    <t xml:space="preserve">ter vgradnja sider ČBR40 Fir14 v dvokomponentno </t>
  </si>
  <si>
    <t xml:space="preserve">vgradnja sider je v količini armature in ni predmet </t>
  </si>
  <si>
    <t xml:space="preserve">Organizacija gradbišča skladno z uredbo o </t>
  </si>
  <si>
    <t>zagotavljanju varnosti in zdravja pri delu na začasnih</t>
  </si>
  <si>
    <t>Izdelava PID tehnične dokumentacije ( v 4 izvodih )</t>
  </si>
  <si>
    <t xml:space="preserve">kompletno sprojektom za obratovanje in </t>
  </si>
  <si>
    <t xml:space="preserve">vzdrževanje objekta </t>
  </si>
  <si>
    <t>eur</t>
  </si>
  <si>
    <t>in pomičnih gradbiščih ( gradbiščna tabla ……)</t>
  </si>
  <si>
    <t>T.I. stirodur 3+3cm</t>
  </si>
  <si>
    <t>in odvozom v stalno deponijo</t>
  </si>
  <si>
    <t xml:space="preserve"> in odvozom v stalno deponijo</t>
  </si>
  <si>
    <t>Komplet z odvozom na stalno deponijo</t>
  </si>
  <si>
    <t xml:space="preserve">Komplet z odvozom na stalno deponijo </t>
  </si>
  <si>
    <t>( podložni betoni pod temelji in hidro izolacijo )</t>
  </si>
  <si>
    <t xml:space="preserve">Alu profil - termočlen </t>
  </si>
  <si>
    <t>Alu profil - termočlen</t>
  </si>
  <si>
    <t>Barvana RAL po izbiri projektanta</t>
  </si>
  <si>
    <t xml:space="preserve">Dobava in montaža notranjih vrat v </t>
  </si>
  <si>
    <t xml:space="preserve">plošč za ponovno uporabo. </t>
  </si>
  <si>
    <t>REKAPITULACIJA GRADBENO OBRTNIŠKIH DEL</t>
  </si>
  <si>
    <t xml:space="preserve">01. GRADBENA </t>
  </si>
  <si>
    <t>Priloga 2</t>
  </si>
  <si>
    <t>PROJEKTANTSKI POPIS DEL S PREDIZMERAMI ZA STROJNE INSTALACIJE IN OPREMO</t>
  </si>
  <si>
    <t>I.  SPLOŠNO</t>
  </si>
  <si>
    <t>EM</t>
  </si>
  <si>
    <t>KOL</t>
  </si>
  <si>
    <t>cena € za enoto</t>
  </si>
  <si>
    <t>cena € za količino</t>
  </si>
  <si>
    <t>Pripravljalna dela, zarisovanje, izmere…</t>
  </si>
  <si>
    <t>%</t>
  </si>
  <si>
    <t xml:space="preserve">Prevoz materiala na gradbišče, skladiščenje na gradišču </t>
  </si>
  <si>
    <t xml:space="preserve"> in zavarovanje…</t>
  </si>
  <si>
    <t xml:space="preserve">Tlačni preizkusi strojnih instalacij. Vsi preizkusi se izvedejo </t>
  </si>
  <si>
    <t>skladno s standardi navedenimi v tehničnem poročilu.</t>
  </si>
  <si>
    <t>Zidarska dela in gradbena pomoč instalaterjem:
- vrtanje lukenj do Ø200 
- izdelava zidnih rež</t>
  </si>
  <si>
    <t>- pozidave prebojev…</t>
  </si>
  <si>
    <t>Izdelava odprtine v armirani betonski plošči</t>
  </si>
  <si>
    <t>tip: B×H= 1,10×0,60 m</t>
  </si>
  <si>
    <t>kos</t>
  </si>
  <si>
    <t>tip: B×H= 0,80×0,50 m</t>
  </si>
  <si>
    <t>tip: B×H= 0,70×0,50 m</t>
  </si>
  <si>
    <t>tip: B×H= 0,60×0,30 m</t>
  </si>
  <si>
    <t>Pregled in meritve hidrantnega omrežja, s strani pooblaščene ustanove in izdaja ustreznih certifikatov.</t>
  </si>
  <si>
    <t>tip: Notranje hidrantno omrežje</t>
  </si>
  <si>
    <t>Meritve ventilacijskih sistemov, s strani pooblaščene ustanove in izdaja ustreznih certifikatov</t>
  </si>
  <si>
    <t>tip: Klimat</t>
  </si>
  <si>
    <t>SKUPAJ SPLOŠNO</t>
  </si>
  <si>
    <t>      </t>
  </si>
  <si>
    <t>II.  DEMONTAŽNA DELA STROJNIH INSTALACIJ</t>
  </si>
  <si>
    <t>Razna nepredvidena dela pri demontaži strojnih instalacij</t>
  </si>
  <si>
    <t>III.  VODOVOD - NOTRANJI VODOVOD</t>
  </si>
  <si>
    <t>Dobava in montaža: Zidni hidrant "EURO" sestoječ iz: tipska omarica za vgradnjo v zid, gibljiv priključek DN50, priključni ventil DN50, ročnik na zasun DN25, gumijasta tlačna cev DN25 na gibljivem kolutu, dolžine L= 30 m. Hidrant  opremljen s certifikatom USM GA z vpisanim letom veljavnosti</t>
  </si>
  <si>
    <t>npr. POHORJE Mirna</t>
  </si>
  <si>
    <t>tip: HO-ZK</t>
  </si>
  <si>
    <t>B×A/H = 250×740/840 mm</t>
  </si>
  <si>
    <t>Dobava in montaža: Gasilni aparat na suhi prah (ABC), komplet z nastavkom za pritrditev na zid in drobnim pritrdilnim materialom. Aparat opremljen s certifikatom USM GA z vpisanim letom veljavnosti</t>
  </si>
  <si>
    <t>npr.: ITPP Ribnica</t>
  </si>
  <si>
    <t>tip: S-6</t>
  </si>
  <si>
    <t>Dobava in montaža: Gasilni aparat na ogljikov dioksid (CO2), komplet z nastavkom za pritrditev na zid in drobnim pritrdilnim materialom. Aparat opremljen s certifikatom USM GA z vpisanim letom veljavnosti.</t>
  </si>
  <si>
    <t>tip: CO2-5</t>
  </si>
  <si>
    <t>Dobava in montaža: Nosilna konstrukcija za umivalnik, za univerzalno vgradnjo, sestoječa iz: 
- jekleni okvir, površinsko zaščiten s praškanjem in opleskan,
- nastavljive nogice 0÷20 cm,
- armaturna priključka mrzle in tole vode DN15-ZN,
- set za pritrditev umivalnika M10,
- nastavljiva montažna plošča za armaturne priključke, 
- PE odtočno koleno Ø50,
- drobni pritrdilni material.</t>
  </si>
  <si>
    <t>npr.: GEBERIT</t>
  </si>
  <si>
    <t>tip: Duofix H=82-98 cm</t>
  </si>
  <si>
    <t>WC INVALIDI</t>
  </si>
  <si>
    <t>Dobava in montaža: Umivalnik za invalide, z nasloni za komolce, ergonomsko oblikovan, sestoječ iz:
- umivalnik iz sanitarne keramike, 
- nosilne konzole za zidno vgradnjo, 
- sifonom s čepom 
- ter drobnim pritrdilnim materialom za montažo na zid</t>
  </si>
  <si>
    <t>npr.: DOLOMITE</t>
  </si>
  <si>
    <t>tip: ATLANTIS 2937</t>
  </si>
  <si>
    <t>B×L= 670×600 mm</t>
  </si>
  <si>
    <t xml:space="preserve">Dobava in montaža: Stoječa  baterija za umivalnik za invalide, z možnostjo nastavitve temperature, komplet z veznima cevkama ter z 2×kotni ventil </t>
  </si>
  <si>
    <t>tip: ATLANTIS 71150</t>
  </si>
  <si>
    <t>DN15</t>
  </si>
  <si>
    <t>Dobava in montaža: Ogledalo za invalide za montažo na zid z možnostjo spreminjanja naklona, komplet z drobnim pritrdilnim materialom.</t>
  </si>
  <si>
    <t>npr.:DOLOMITE</t>
  </si>
  <si>
    <t>tip: ATLANTIS 9991</t>
  </si>
  <si>
    <t>650x650 mm</t>
  </si>
  <si>
    <t>Dobava in montaža: Držalo S-1 za invalide, za montažo pri umivalniku, zidna in talna pritrditev, komplet z drobnim pritrdilnim materialom.</t>
  </si>
  <si>
    <t>tip: ATLANTIS 9985</t>
  </si>
  <si>
    <t>700×800 mm</t>
  </si>
  <si>
    <t>Dobava in montaža: WC za invalide, sestoječ iz:
- WC školjka in izplakovalni kotliček iz sanitarnega porcelana s talnim odtokom,
- koleno za talni priključek
- sedežna deska, 
- drobnim pritrdilnim materialom, 
- kotni ventil in gibka povezovalna cev</t>
  </si>
  <si>
    <t>tip: ATLANTIS Monoblok</t>
  </si>
  <si>
    <t>B×L/H= 380×800/500 mm</t>
  </si>
  <si>
    <t>Dobava in montaža: Zidna termostatska mešalna baterija za opremo WC školjke za invalide, z možnostjo prednastavitev temperature vode, komplet s fleksibilno cevjo s pršilno glavo z gumbom za odpiranje prhe in zidnim nosilcem.</t>
  </si>
  <si>
    <t>tip: ATLANTIS 76202</t>
  </si>
  <si>
    <t>Dobava in montaža: Umivalnik sestoječ iz: 
- umivalnik iz sanitarne keramike, 
- nosilna polnoga iz sanitarne keramike, ter drobnim pritrdilnim materialom za montažo na zid.</t>
  </si>
  <si>
    <t>tip: GARDA 5004+2910</t>
  </si>
  <si>
    <t>B×L= 600×520 mm</t>
  </si>
  <si>
    <t>Dobava in montaža: Kromirana stoječa enoročna mešalna baterija z veznima cevkama, 
komplet z: 
2×kotni ventil DN15, 
1× kromiran izliv s sifonom DN32, s čepom in zapiralnim mehanizmom.</t>
  </si>
  <si>
    <t>npr,: ARMAL</t>
  </si>
  <si>
    <t>tip: ORIA 58-910-100F</t>
  </si>
  <si>
    <t>Dobava in montaža: Dobava in montaža ogledala s kromiranimi držali, komplet z drobnim pritrdilnim materialom za montažo na zid.</t>
  </si>
  <si>
    <t>npr.: ARMAL</t>
  </si>
  <si>
    <t>tip: L×B= 600×400 mm</t>
  </si>
  <si>
    <t>Dobava in montaža: Dobava in montaža polic s kromiranim nosilcem, komplet z drobnim pritrdilnim materialom za montažo na zid.</t>
  </si>
  <si>
    <t>tip: 793-24-0201-0</t>
  </si>
  <si>
    <t>L= 600 mm</t>
  </si>
  <si>
    <t>Dobava in montaža: Medeninasto kromirano držalo za papirante brisače, komplet z drobnim pritrdilnim materialom za montažo na zid</t>
  </si>
  <si>
    <t>tip:793-12-0201-0</t>
  </si>
  <si>
    <t xml:space="preserve">Dobava in montaža: Medeninasto kromirano držalo za tekoče milo, z dozirnikom tekočega mila, komplet s pritrdilnim materialom za montažo na zid </t>
  </si>
  <si>
    <t>tip: 793-16-0203-0</t>
  </si>
  <si>
    <t>Dobava in namestitev: Dobava in namestitev plastičnih košev za odpadne papirnate brisače, bele barve,  z nihajnim pokrovom.</t>
  </si>
  <si>
    <t>npr.:</t>
  </si>
  <si>
    <t>tip: V= cca 25 l</t>
  </si>
  <si>
    <t>Dobava in montaža: Grelnik sanitarne vode, za montažo pod pomivalno korito, sestoječ iz: bojler iz emajlirane pločevine, električni grelec, negorljiva izolacija, z vsemi priključki po načrtu. Komplet z dvojnim (delovnimi in varnostnim) potopnim termostatom električnega grelca.</t>
  </si>
  <si>
    <t>npr.: GORENJE TIKI</t>
  </si>
  <si>
    <t>tip: TEG 5 U</t>
  </si>
  <si>
    <t>V= 5 l</t>
  </si>
  <si>
    <t>P= 2,0 kW (230 V)</t>
  </si>
  <si>
    <t>Dobava in montaža: Krogelna pipa z notranjima navojnima priključkoma in zaporno ročico.</t>
  </si>
  <si>
    <t>tip: DN20 (pN40)</t>
  </si>
  <si>
    <t>Dobava in montaža: Regulator tlaka z vretenom za nastavitev končenega tlaka, z manometrom, z navojnimi priključki, komplet s holendri in tesnilnim materialom in vijaki.</t>
  </si>
  <si>
    <t>npr.: CALEFFI</t>
  </si>
  <si>
    <t>tip: Seria 5362</t>
  </si>
  <si>
    <t>p1= 1,5÷6 bar</t>
  </si>
  <si>
    <t>DN20 (pN25)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</si>
</sst>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.##0.00\ _S_I_T_-;\-* #.##0.00\ _S_I_T_-;_-* &quot;-&quot;??\ _S_I_T_-;_-@_-"/>
    <numFmt numFmtId="173" formatCode="#,##0.00\ &quot;€&quot;"/>
    <numFmt numFmtId="174" formatCode="000"/>
    <numFmt numFmtId="175" formatCode="#,##0.00_ ;\-#,##0.00\ "/>
    <numFmt numFmtId="176" formatCode="#,##0.00\ _S_I_T"/>
  </numFmts>
  <fonts count="35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10"/>
      <name val="Arial Narrow"/>
      <family val="2"/>
    </font>
    <font>
      <sz val="8.5"/>
      <name val="MS Serif"/>
      <family val="1"/>
    </font>
    <font>
      <sz val="8.5"/>
      <color indexed="10"/>
      <name val="MS Serif"/>
      <family val="1"/>
    </font>
    <font>
      <sz val="8.5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name val="Arial"/>
      <family val="2"/>
    </font>
    <font>
      <sz val="10"/>
      <name val="YUHelv"/>
      <family val="0"/>
    </font>
    <font>
      <sz val="10"/>
      <name val="Trebuchet MS"/>
      <family val="2"/>
    </font>
    <font>
      <sz val="11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2" fontId="23" fillId="0" borderId="0" xfId="63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43" fontId="23" fillId="0" borderId="0" xfId="63" applyFont="1" applyBorder="1" applyAlignment="1">
      <alignment/>
    </xf>
    <xf numFmtId="43" fontId="23" fillId="0" borderId="0" xfId="63" applyFont="1" applyAlignment="1">
      <alignment/>
    </xf>
    <xf numFmtId="2" fontId="23" fillId="0" borderId="0" xfId="63" applyNumberFormat="1" applyFont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/>
    </xf>
    <xf numFmtId="43" fontId="23" fillId="0" borderId="10" xfId="63" applyFont="1" applyBorder="1" applyAlignment="1">
      <alignment/>
    </xf>
    <xf numFmtId="2" fontId="23" fillId="0" borderId="14" xfId="63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4" fontId="20" fillId="0" borderId="0" xfId="0" applyNumberFormat="1" applyFont="1" applyAlignment="1" quotePrefix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3" fontId="22" fillId="0" borderId="12" xfId="63" applyFont="1" applyBorder="1" applyAlignment="1">
      <alignment/>
    </xf>
    <xf numFmtId="43" fontId="22" fillId="0" borderId="12" xfId="63" applyFont="1" applyBorder="1" applyAlignment="1">
      <alignment horizontal="center"/>
    </xf>
    <xf numFmtId="43" fontId="22" fillId="0" borderId="12" xfId="63" applyFont="1" applyBorder="1" applyAlignment="1">
      <alignment horizontal="right"/>
    </xf>
    <xf numFmtId="0" fontId="23" fillId="0" borderId="0" xfId="0" applyNumberFormat="1" applyFont="1" applyBorder="1" applyAlignment="1">
      <alignment horizontal="right" vertical="top"/>
    </xf>
    <xf numFmtId="49" fontId="23" fillId="0" borderId="12" xfId="0" applyNumberFormat="1" applyFont="1" applyBorder="1" applyAlignment="1">
      <alignment horizontal="right"/>
    </xf>
    <xf numFmtId="1" fontId="23" fillId="0" borderId="12" xfId="0" applyNumberFormat="1" applyFont="1" applyFill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right"/>
    </xf>
    <xf numFmtId="1" fontId="23" fillId="0" borderId="15" xfId="0" applyNumberFormat="1" applyFont="1" applyFill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right"/>
    </xf>
    <xf numFmtId="0" fontId="23" fillId="0" borderId="16" xfId="0" applyNumberFormat="1" applyFont="1" applyBorder="1" applyAlignment="1">
      <alignment wrapText="1"/>
    </xf>
    <xf numFmtId="0" fontId="20" fillId="0" borderId="17" xfId="0" applyFont="1" applyFill="1" applyBorder="1" applyAlignment="1">
      <alignment/>
    </xf>
    <xf numFmtId="4" fontId="23" fillId="0" borderId="17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NumberFormat="1" applyFont="1" applyAlignment="1">
      <alignment horizontal="right" vertical="top"/>
    </xf>
    <xf numFmtId="1" fontId="23" fillId="0" borderId="12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right" vertical="top" wrapText="1"/>
    </xf>
    <xf numFmtId="2" fontId="23" fillId="24" borderId="12" xfId="63" applyNumberFormat="1" applyFont="1" applyFill="1" applyBorder="1" applyAlignment="1" applyProtection="1">
      <alignment horizontal="center"/>
      <protection locked="0"/>
    </xf>
    <xf numFmtId="2" fontId="23" fillId="0" borderId="12" xfId="63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5" fillId="0" borderId="0" xfId="0" applyNumberFormat="1" applyFont="1" applyAlignment="1">
      <alignment horizontal="right" vertical="top"/>
    </xf>
    <xf numFmtId="0" fontId="23" fillId="0" borderId="11" xfId="0" applyNumberFormat="1" applyFont="1" applyBorder="1" applyAlignment="1">
      <alignment wrapText="1"/>
    </xf>
    <xf numFmtId="0" fontId="25" fillId="25" borderId="16" xfId="0" applyNumberFormat="1" applyFont="1" applyFill="1" applyBorder="1" applyAlignment="1">
      <alignment horizontal="right" vertical="top"/>
    </xf>
    <xf numFmtId="0" fontId="22" fillId="16" borderId="10" xfId="0" applyFont="1" applyFill="1" applyBorder="1" applyAlignment="1">
      <alignment wrapText="1"/>
    </xf>
    <xf numFmtId="0" fontId="22" fillId="16" borderId="10" xfId="0" applyFont="1" applyFill="1" applyBorder="1" applyAlignment="1">
      <alignment/>
    </xf>
    <xf numFmtId="0" fontId="23" fillId="16" borderId="10" xfId="0" applyFont="1" applyFill="1" applyBorder="1" applyAlignment="1">
      <alignment wrapText="1"/>
    </xf>
    <xf numFmtId="0" fontId="23" fillId="16" borderId="14" xfId="0" applyFont="1" applyFill="1" applyBorder="1" applyAlignment="1">
      <alignment horizontal="center" wrapText="1"/>
    </xf>
    <xf numFmtId="2" fontId="23" fillId="16" borderId="18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174" fontId="23" fillId="0" borderId="16" xfId="0" applyNumberFormat="1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174" fontId="23" fillId="0" borderId="0" xfId="0" applyNumberFormat="1" applyFont="1" applyAlignment="1">
      <alignment horizontal="left" vertical="top" wrapText="1"/>
    </xf>
    <xf numFmtId="49" fontId="23" fillId="0" borderId="17" xfId="0" applyNumberFormat="1" applyFont="1" applyBorder="1" applyAlignment="1">
      <alignment horizontal="right"/>
    </xf>
    <xf numFmtId="1" fontId="23" fillId="0" borderId="17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22" fillId="0" borderId="0" xfId="0" applyNumberFormat="1" applyFont="1" applyAlignment="1">
      <alignment wrapText="1"/>
    </xf>
    <xf numFmtId="4" fontId="25" fillId="0" borderId="12" xfId="0" applyNumberFormat="1" applyFont="1" applyBorder="1" applyAlignment="1">
      <alignment horizontal="right"/>
    </xf>
    <xf numFmtId="174" fontId="23" fillId="0" borderId="16" xfId="0" applyNumberFormat="1" applyFont="1" applyBorder="1" applyAlignment="1">
      <alignment horizontal="right" vertical="top"/>
    </xf>
    <xf numFmtId="2" fontId="22" fillId="16" borderId="13" xfId="0" applyNumberFormat="1" applyFont="1" applyFill="1" applyBorder="1" applyAlignment="1">
      <alignment wrapText="1"/>
    </xf>
    <xf numFmtId="49" fontId="22" fillId="16" borderId="10" xfId="0" applyNumberFormat="1" applyFont="1" applyFill="1" applyBorder="1" applyAlignment="1">
      <alignment horizontal="right"/>
    </xf>
    <xf numFmtId="1" fontId="22" fillId="16" borderId="10" xfId="0" applyNumberFormat="1" applyFont="1" applyFill="1" applyBorder="1" applyAlignment="1">
      <alignment horizontal="left" indent="1"/>
    </xf>
    <xf numFmtId="4" fontId="22" fillId="16" borderId="14" xfId="0" applyNumberFormat="1" applyFont="1" applyFill="1" applyBorder="1" applyAlignment="1">
      <alignment horizontal="center"/>
    </xf>
    <xf numFmtId="4" fontId="22" fillId="16" borderId="12" xfId="0" applyNumberFormat="1" applyFont="1" applyFill="1" applyBorder="1" applyAlignment="1">
      <alignment horizontal="right"/>
    </xf>
    <xf numFmtId="0" fontId="22" fillId="0" borderId="15" xfId="0" applyFont="1" applyBorder="1" applyAlignment="1">
      <alignment/>
    </xf>
    <xf numFmtId="43" fontId="22" fillId="0" borderId="15" xfId="63" applyFont="1" applyBorder="1" applyAlignment="1">
      <alignment/>
    </xf>
    <xf numFmtId="43" fontId="22" fillId="0" borderId="15" xfId="63" applyFont="1" applyBorder="1" applyAlignment="1">
      <alignment horizontal="center"/>
    </xf>
    <xf numFmtId="43" fontId="22" fillId="0" borderId="15" xfId="63" applyFont="1" applyBorder="1" applyAlignment="1">
      <alignment horizontal="right"/>
    </xf>
    <xf numFmtId="0" fontId="20" fillId="0" borderId="0" xfId="0" applyNumberFormat="1" applyFont="1" applyAlignment="1">
      <alignment horizontal="right" vertical="top"/>
    </xf>
    <xf numFmtId="174" fontId="20" fillId="0" borderId="0" xfId="0" applyNumberFormat="1" applyFont="1" applyAlignment="1">
      <alignment horizontal="left" vertical="top" wrapText="1"/>
    </xf>
    <xf numFmtId="49" fontId="20" fillId="0" borderId="19" xfId="0" applyNumberFormat="1" applyFont="1" applyBorder="1" applyAlignment="1">
      <alignment horizontal="right"/>
    </xf>
    <xf numFmtId="1" fontId="20" fillId="0" borderId="19" xfId="0" applyNumberFormat="1" applyFont="1" applyBorder="1" applyAlignment="1">
      <alignment horizontal="left" indent="1"/>
    </xf>
    <xf numFmtId="4" fontId="28" fillId="0" borderId="19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right" vertical="top" wrapText="1"/>
    </xf>
    <xf numFmtId="0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horizontal="right"/>
    </xf>
    <xf numFmtId="1" fontId="20" fillId="0" borderId="17" xfId="0" applyNumberFormat="1" applyFont="1" applyBorder="1" applyAlignment="1">
      <alignment horizontal="left" indent="1"/>
    </xf>
    <xf numFmtId="4" fontId="28" fillId="0" borderId="17" xfId="0" applyNumberFormat="1" applyFont="1" applyBorder="1" applyAlignment="1">
      <alignment horizontal="center"/>
    </xf>
    <xf numFmtId="4" fontId="27" fillId="0" borderId="17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left" vertical="top"/>
    </xf>
    <xf numFmtId="49" fontId="20" fillId="0" borderId="12" xfId="0" applyNumberFormat="1" applyFont="1" applyBorder="1" applyAlignment="1">
      <alignment horizontal="right"/>
    </xf>
    <xf numFmtId="1" fontId="20" fillId="0" borderId="12" xfId="0" applyNumberFormat="1" applyFont="1" applyBorder="1" applyAlignment="1">
      <alignment horizontal="left" indent="1"/>
    </xf>
    <xf numFmtId="0" fontId="20" fillId="0" borderId="0" xfId="0" applyNumberFormat="1" applyFont="1" applyAlignment="1" quotePrefix="1">
      <alignment horizontal="left" vertical="top"/>
    </xf>
    <xf numFmtId="49" fontId="20" fillId="0" borderId="15" xfId="0" applyNumberFormat="1" applyFont="1" applyBorder="1" applyAlignment="1">
      <alignment horizontal="right"/>
    </xf>
    <xf numFmtId="1" fontId="20" fillId="0" borderId="15" xfId="0" applyNumberFormat="1" applyFont="1" applyBorder="1" applyAlignment="1">
      <alignment horizontal="left" indent="1"/>
    </xf>
    <xf numFmtId="4" fontId="28" fillId="0" borderId="15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right"/>
    </xf>
    <xf numFmtId="0" fontId="29" fillId="0" borderId="0" xfId="0" applyNumberFormat="1" applyFont="1" applyAlignment="1">
      <alignment horizontal="left" vertical="top"/>
    </xf>
    <xf numFmtId="0" fontId="20" fillId="0" borderId="16" xfId="0" applyNumberFormat="1" applyFont="1" applyBorder="1" applyAlignment="1">
      <alignment wrapText="1"/>
    </xf>
    <xf numFmtId="4" fontId="28" fillId="0" borderId="12" xfId="0" applyNumberFormat="1" applyFont="1" applyBorder="1" applyAlignment="1">
      <alignment horizontal="center"/>
    </xf>
    <xf numFmtId="0" fontId="19" fillId="0" borderId="0" xfId="0" applyNumberFormat="1" applyFont="1" applyAlignment="1">
      <alignment wrapText="1"/>
    </xf>
    <xf numFmtId="4" fontId="26" fillId="0" borderId="15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 vertical="top" wrapText="1"/>
    </xf>
    <xf numFmtId="4" fontId="26" fillId="0" borderId="17" xfId="0" applyNumberFormat="1" applyFont="1" applyBorder="1" applyAlignment="1">
      <alignment horizontal="right"/>
    </xf>
    <xf numFmtId="1" fontId="20" fillId="0" borderId="16" xfId="0" applyNumberFormat="1" applyFont="1" applyBorder="1" applyAlignment="1">
      <alignment horizontal="left" indent="1"/>
    </xf>
    <xf numFmtId="174" fontId="20" fillId="0" borderId="19" xfId="0" applyNumberFormat="1" applyFont="1" applyBorder="1" applyAlignment="1">
      <alignment horizontal="right" vertical="top"/>
    </xf>
    <xf numFmtId="174" fontId="20" fillId="0" borderId="17" xfId="0" applyNumberFormat="1" applyFont="1" applyBorder="1" applyAlignment="1">
      <alignment horizontal="right" vertical="top"/>
    </xf>
    <xf numFmtId="1" fontId="20" fillId="0" borderId="20" xfId="0" applyNumberFormat="1" applyFont="1" applyBorder="1" applyAlignment="1">
      <alignment horizontal="left" indent="1"/>
    </xf>
    <xf numFmtId="174" fontId="20" fillId="0" borderId="19" xfId="0" applyNumberFormat="1" applyFont="1" applyBorder="1" applyAlignment="1">
      <alignment horizontal="right"/>
    </xf>
    <xf numFmtId="174" fontId="20" fillId="0" borderId="17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right" wrapText="1"/>
    </xf>
    <xf numFmtId="4" fontId="28" fillId="0" borderId="20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right"/>
    </xf>
    <xf numFmtId="174" fontId="20" fillId="0" borderId="15" xfId="0" applyNumberFormat="1" applyFont="1" applyBorder="1" applyAlignment="1">
      <alignment horizontal="right"/>
    </xf>
    <xf numFmtId="174" fontId="20" fillId="0" borderId="20" xfId="0" applyNumberFormat="1" applyFont="1" applyBorder="1" applyAlignment="1">
      <alignment horizontal="left" vertical="top" wrapText="1"/>
    </xf>
    <xf numFmtId="174" fontId="20" fillId="0" borderId="12" xfId="0" applyNumberFormat="1" applyFont="1" applyBorder="1" applyAlignment="1">
      <alignment horizontal="right"/>
    </xf>
    <xf numFmtId="49" fontId="29" fillId="0" borderId="17" xfId="0" applyNumberFormat="1" applyFont="1" applyBorder="1" applyAlignment="1">
      <alignment horizontal="right"/>
    </xf>
    <xf numFmtId="1" fontId="29" fillId="0" borderId="17" xfId="0" applyNumberFormat="1" applyFont="1" applyBorder="1" applyAlignment="1">
      <alignment horizontal="left" indent="1"/>
    </xf>
    <xf numFmtId="0" fontId="29" fillId="0" borderId="0" xfId="0" applyNumberFormat="1" applyFont="1" applyAlignment="1">
      <alignment wrapText="1"/>
    </xf>
    <xf numFmtId="0" fontId="20" fillId="0" borderId="0" xfId="0" applyNumberFormat="1" applyFont="1" applyBorder="1" applyAlignment="1">
      <alignment horizontal="left" vertical="top"/>
    </xf>
    <xf numFmtId="0" fontId="20" fillId="0" borderId="0" xfId="0" applyNumberFormat="1" applyFont="1" applyBorder="1" applyAlignment="1">
      <alignment wrapText="1"/>
    </xf>
    <xf numFmtId="174" fontId="20" fillId="0" borderId="0" xfId="0" applyNumberFormat="1" applyFont="1" applyBorder="1" applyAlignment="1">
      <alignment horizontal="left" vertical="top"/>
    </xf>
    <xf numFmtId="0" fontId="23" fillId="0" borderId="21" xfId="0" applyFont="1" applyFill="1" applyBorder="1" applyAlignment="1">
      <alignment horizontal="right" vertical="top"/>
    </xf>
    <xf numFmtId="0" fontId="22" fillId="16" borderId="13" xfId="0" applyFont="1" applyFill="1" applyBorder="1" applyAlignment="1">
      <alignment wrapText="1"/>
    </xf>
    <xf numFmtId="0" fontId="23" fillId="16" borderId="10" xfId="0" applyFont="1" applyFill="1" applyBorder="1" applyAlignment="1">
      <alignment/>
    </xf>
    <xf numFmtId="0" fontId="23" fillId="16" borderId="10" xfId="0" applyFont="1" applyFill="1" applyBorder="1" applyAlignment="1">
      <alignment horizontal="right" indent="1"/>
    </xf>
    <xf numFmtId="0" fontId="23" fillId="16" borderId="14" xfId="0" applyFont="1" applyFill="1" applyBorder="1" applyAlignment="1">
      <alignment horizontal="center" vertical="top" wrapText="1"/>
    </xf>
    <xf numFmtId="2" fontId="23" fillId="16" borderId="1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center" vertical="top" wrapText="1"/>
    </xf>
    <xf numFmtId="171" fontId="23" fillId="0" borderId="0" xfId="0" applyNumberFormat="1" applyFont="1" applyFill="1" applyBorder="1" applyAlignment="1">
      <alignment horizontal="right"/>
    </xf>
    <xf numFmtId="43" fontId="22" fillId="0" borderId="22" xfId="63" applyFont="1" applyBorder="1" applyAlignment="1">
      <alignment/>
    </xf>
    <xf numFmtId="0" fontId="20" fillId="0" borderId="0" xfId="0" applyFont="1" applyAlignment="1">
      <alignment wrapText="1"/>
    </xf>
    <xf numFmtId="1" fontId="20" fillId="0" borderId="22" xfId="0" applyNumberFormat="1" applyFont="1" applyBorder="1" applyAlignment="1">
      <alignment horizontal="left" indent="1"/>
    </xf>
    <xf numFmtId="1" fontId="20" fillId="0" borderId="14" xfId="0" applyNumberFormat="1" applyFont="1" applyBorder="1" applyAlignment="1">
      <alignment horizontal="left" indent="1"/>
    </xf>
    <xf numFmtId="0" fontId="19" fillId="0" borderId="0" xfId="0" applyFont="1" applyAlignment="1">
      <alignment wrapText="1"/>
    </xf>
    <xf numFmtId="49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left" indent="1"/>
    </xf>
    <xf numFmtId="4" fontId="28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9" fontId="20" fillId="0" borderId="23" xfId="0" applyNumberFormat="1" applyFont="1" applyBorder="1" applyAlignment="1">
      <alignment horizontal="right"/>
    </xf>
    <xf numFmtId="4" fontId="28" fillId="0" borderId="22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right"/>
    </xf>
    <xf numFmtId="2" fontId="23" fillId="24" borderId="15" xfId="63" applyNumberFormat="1" applyFont="1" applyFill="1" applyBorder="1" applyAlignment="1" applyProtection="1">
      <alignment horizontal="center"/>
      <protection locked="0"/>
    </xf>
    <xf numFmtId="49" fontId="20" fillId="0" borderId="25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4" fontId="28" fillId="0" borderId="19" xfId="0" applyNumberFormat="1" applyFont="1" applyFill="1" applyBorder="1" applyAlignment="1">
      <alignment horizontal="center"/>
    </xf>
    <xf numFmtId="4" fontId="27" fillId="0" borderId="16" xfId="0" applyNumberFormat="1" applyFont="1" applyFill="1" applyBorder="1" applyAlignment="1">
      <alignment horizontal="right"/>
    </xf>
    <xf numFmtId="4" fontId="27" fillId="0" borderId="16" xfId="0" applyNumberFormat="1" applyFont="1" applyBorder="1" applyAlignment="1">
      <alignment horizontal="right"/>
    </xf>
    <xf numFmtId="0" fontId="20" fillId="0" borderId="19" xfId="0" applyFont="1" applyBorder="1" applyAlignment="1">
      <alignment/>
    </xf>
    <xf numFmtId="4" fontId="28" fillId="0" borderId="16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righ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8" fillId="0" borderId="17" xfId="0" applyNumberFormat="1" applyFont="1" applyFill="1" applyBorder="1" applyAlignment="1">
      <alignment horizontal="center"/>
    </xf>
    <xf numFmtId="174" fontId="20" fillId="0" borderId="0" xfId="0" applyNumberFormat="1" applyFont="1" applyBorder="1" applyAlignment="1">
      <alignment horizontal="right" vertical="top"/>
    </xf>
    <xf numFmtId="0" fontId="22" fillId="25" borderId="21" xfId="0" applyFont="1" applyFill="1" applyBorder="1" applyAlignment="1">
      <alignment vertical="top"/>
    </xf>
    <xf numFmtId="0" fontId="22" fillId="16" borderId="10" xfId="0" applyFont="1" applyFill="1" applyBorder="1" applyAlignment="1">
      <alignment horizontal="right" vertical="top" wrapText="1"/>
    </xf>
    <xf numFmtId="0" fontId="22" fillId="16" borderId="14" xfId="0" applyFont="1" applyFill="1" applyBorder="1" applyAlignment="1">
      <alignment horizontal="center"/>
    </xf>
    <xf numFmtId="2" fontId="22" fillId="16" borderId="12" xfId="0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 indent="1"/>
    </xf>
    <xf numFmtId="43" fontId="22" fillId="0" borderId="14" xfId="63" applyFont="1" applyBorder="1" applyAlignment="1">
      <alignment/>
    </xf>
    <xf numFmtId="49" fontId="23" fillId="0" borderId="19" xfId="0" applyNumberFormat="1" applyFont="1" applyBorder="1" applyAlignment="1">
      <alignment horizontal="right"/>
    </xf>
    <xf numFmtId="4" fontId="23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2" fontId="23" fillId="0" borderId="17" xfId="63" applyNumberFormat="1" applyFont="1" applyBorder="1" applyAlignment="1">
      <alignment horizontal="right"/>
    </xf>
    <xf numFmtId="4" fontId="23" fillId="0" borderId="15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2" fontId="23" fillId="24" borderId="17" xfId="63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Border="1" applyAlignment="1">
      <alignment horizontal="left" indent="1"/>
    </xf>
    <xf numFmtId="1" fontId="23" fillId="0" borderId="10" xfId="0" applyNumberFormat="1" applyFont="1" applyBorder="1" applyAlignment="1">
      <alignment horizontal="left" indent="1"/>
    </xf>
    <xf numFmtId="0" fontId="23" fillId="0" borderId="20" xfId="0" applyNumberFormat="1" applyFont="1" applyBorder="1" applyAlignment="1">
      <alignment wrapText="1"/>
    </xf>
    <xf numFmtId="49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right"/>
    </xf>
    <xf numFmtId="174" fontId="25" fillId="0" borderId="0" xfId="0" applyNumberFormat="1" applyFont="1" applyAlignment="1">
      <alignment horizontal="left" vertical="top"/>
    </xf>
    <xf numFmtId="0" fontId="20" fillId="0" borderId="16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5" fillId="0" borderId="0" xfId="0" applyNumberFormat="1" applyFont="1" applyAlignment="1">
      <alignment horizontal="left" vertical="top"/>
    </xf>
    <xf numFmtId="4" fontId="23" fillId="0" borderId="16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174" fontId="25" fillId="0" borderId="0" xfId="0" applyNumberFormat="1" applyFont="1" applyBorder="1" applyAlignment="1">
      <alignment horizontal="left" vertical="top"/>
    </xf>
    <xf numFmtId="0" fontId="23" fillId="0" borderId="12" xfId="0" applyFont="1" applyFill="1" applyBorder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26" xfId="0" applyFont="1" applyFill="1" applyBorder="1" applyAlignment="1">
      <alignment/>
    </xf>
    <xf numFmtId="176" fontId="23" fillId="0" borderId="19" xfId="0" applyNumberFormat="1" applyFont="1" applyBorder="1" applyAlignment="1">
      <alignment horizontal="center"/>
    </xf>
    <xf numFmtId="176" fontId="25" fillId="0" borderId="19" xfId="0" applyNumberFormat="1" applyFont="1" applyBorder="1" applyAlignment="1">
      <alignment horizontal="right"/>
    </xf>
    <xf numFmtId="1" fontId="23" fillId="0" borderId="11" xfId="0" applyNumberFormat="1" applyFont="1" applyBorder="1" applyAlignment="1">
      <alignment horizontal="left" indent="1"/>
    </xf>
    <xf numFmtId="176" fontId="23" fillId="0" borderId="17" xfId="0" applyNumberFormat="1" applyFont="1" applyBorder="1" applyAlignment="1">
      <alignment horizontal="center"/>
    </xf>
    <xf numFmtId="176" fontId="25" fillId="0" borderId="17" xfId="0" applyNumberFormat="1" applyFont="1" applyBorder="1" applyAlignment="1">
      <alignment horizontal="right"/>
    </xf>
    <xf numFmtId="1" fontId="23" fillId="0" borderId="12" xfId="0" applyNumberFormat="1" applyFont="1" applyBorder="1" applyAlignment="1">
      <alignment horizontal="left" indent="1"/>
    </xf>
    <xf numFmtId="176" fontId="23" fillId="0" borderId="15" xfId="0" applyNumberFormat="1" applyFont="1" applyBorder="1" applyAlignment="1">
      <alignment horizontal="center"/>
    </xf>
    <xf numFmtId="176" fontId="25" fillId="0" borderId="15" xfId="0" applyNumberFormat="1" applyFont="1" applyBorder="1" applyAlignment="1">
      <alignment horizontal="right"/>
    </xf>
    <xf numFmtId="1" fontId="23" fillId="0" borderId="26" xfId="0" applyNumberFormat="1" applyFont="1" applyBorder="1" applyAlignment="1">
      <alignment horizontal="left" indent="1"/>
    </xf>
    <xf numFmtId="4" fontId="25" fillId="0" borderId="15" xfId="0" applyNumberFormat="1" applyFont="1" applyFill="1" applyBorder="1" applyAlignment="1">
      <alignment horizontal="right"/>
    </xf>
    <xf numFmtId="1" fontId="23" fillId="0" borderId="22" xfId="0" applyNumberFormat="1" applyFont="1" applyBorder="1" applyAlignment="1">
      <alignment horizontal="left" indent="1"/>
    </xf>
    <xf numFmtId="4" fontId="23" fillId="0" borderId="22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right"/>
    </xf>
    <xf numFmtId="1" fontId="23" fillId="0" borderId="16" xfId="0" applyNumberFormat="1" applyFont="1" applyBorder="1" applyAlignment="1">
      <alignment horizontal="left" indent="1"/>
    </xf>
    <xf numFmtId="4" fontId="25" fillId="0" borderId="16" xfId="0" applyNumberFormat="1" applyFont="1" applyFill="1" applyBorder="1" applyAlignment="1">
      <alignment horizontal="right"/>
    </xf>
    <xf numFmtId="1" fontId="23" fillId="0" borderId="14" xfId="0" applyNumberFormat="1" applyFont="1" applyBorder="1" applyAlignment="1">
      <alignment horizontal="left" indent="1"/>
    </xf>
    <xf numFmtId="1" fontId="23" fillId="0" borderId="20" xfId="0" applyNumberFormat="1" applyFont="1" applyBorder="1" applyAlignment="1">
      <alignment horizontal="left" indent="1"/>
    </xf>
    <xf numFmtId="4" fontId="25" fillId="0" borderId="20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 vertical="top"/>
    </xf>
    <xf numFmtId="0" fontId="23" fillId="16" borderId="10" xfId="0" applyFont="1" applyFill="1" applyBorder="1" applyAlignment="1">
      <alignment horizontal="right"/>
    </xf>
    <xf numFmtId="0" fontId="23" fillId="16" borderId="10" xfId="0" applyFont="1" applyFill="1" applyBorder="1" applyAlignment="1">
      <alignment horizontal="left" indent="1"/>
    </xf>
    <xf numFmtId="0" fontId="23" fillId="16" borderId="10" xfId="0" applyFont="1" applyFill="1" applyBorder="1" applyAlignment="1">
      <alignment horizontal="center" vertical="top" wrapText="1"/>
    </xf>
    <xf numFmtId="175" fontId="23" fillId="16" borderId="12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0" fillId="0" borderId="27" xfId="0" applyNumberFormat="1" applyFont="1" applyBorder="1" applyAlignment="1">
      <alignment horizontal="right"/>
    </xf>
    <xf numFmtId="0" fontId="22" fillId="0" borderId="28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2" fontId="22" fillId="0" borderId="0" xfId="0" applyNumberFormat="1" applyFont="1" applyAlignment="1">
      <alignment horizontal="center"/>
    </xf>
    <xf numFmtId="0" fontId="22" fillId="0" borderId="29" xfId="0" applyFont="1" applyFill="1" applyBorder="1" applyAlignment="1">
      <alignment/>
    </xf>
    <xf numFmtId="2" fontId="23" fillId="0" borderId="3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23" fillId="0" borderId="12" xfId="63" applyNumberFormat="1" applyFont="1" applyFill="1" applyBorder="1" applyAlignment="1" applyProtection="1">
      <alignment horizontal="center"/>
      <protection/>
    </xf>
    <xf numFmtId="4" fontId="26" fillId="0" borderId="12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4" fontId="23" fillId="0" borderId="0" xfId="0" applyNumberFormat="1" applyFont="1" applyAlignment="1" quotePrefix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3" fontId="23" fillId="0" borderId="0" xfId="63" applyFont="1" applyAlignment="1">
      <alignment horizontal="center"/>
    </xf>
    <xf numFmtId="2" fontId="23" fillId="0" borderId="0" xfId="63" applyNumberFormat="1" applyFont="1" applyAlignment="1">
      <alignment horizontal="center"/>
    </xf>
    <xf numFmtId="43" fontId="23" fillId="0" borderId="0" xfId="63" applyFont="1" applyAlignment="1">
      <alignment horizontal="right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2" fillId="26" borderId="31" xfId="0" applyFont="1" applyFill="1" applyBorder="1" applyAlignment="1">
      <alignment horizontal="left" vertical="top"/>
    </xf>
    <xf numFmtId="0" fontId="23" fillId="26" borderId="32" xfId="0" applyFont="1" applyFill="1" applyBorder="1" applyAlignment="1">
      <alignment horizontal="left"/>
    </xf>
    <xf numFmtId="0" fontId="23" fillId="26" borderId="32" xfId="0" applyFont="1" applyFill="1" applyBorder="1" applyAlignment="1">
      <alignment horizontal="center"/>
    </xf>
    <xf numFmtId="2" fontId="23" fillId="26" borderId="32" xfId="0" applyNumberFormat="1" applyFont="1" applyFill="1" applyBorder="1" applyAlignment="1">
      <alignment horizontal="center"/>
    </xf>
    <xf numFmtId="4" fontId="23" fillId="26" borderId="32" xfId="0" applyNumberFormat="1" applyFont="1" applyFill="1" applyBorder="1" applyAlignment="1">
      <alignment horizontal="right"/>
    </xf>
    <xf numFmtId="0" fontId="23" fillId="0" borderId="24" xfId="0" applyFont="1" applyBorder="1" applyAlignment="1">
      <alignment/>
    </xf>
    <xf numFmtId="43" fontId="22" fillId="0" borderId="14" xfId="63" applyFont="1" applyBorder="1" applyAlignment="1">
      <alignment horizontal="center"/>
    </xf>
    <xf numFmtId="2" fontId="22" fillId="0" borderId="12" xfId="63" applyNumberFormat="1" applyFont="1" applyBorder="1" applyAlignment="1">
      <alignment horizontal="center"/>
    </xf>
    <xf numFmtId="43" fontId="22" fillId="0" borderId="22" xfId="63" applyFont="1" applyBorder="1" applyAlignment="1">
      <alignment horizontal="center"/>
    </xf>
    <xf numFmtId="2" fontId="22" fillId="0" borderId="15" xfId="63" applyNumberFormat="1" applyFont="1" applyBorder="1" applyAlignment="1">
      <alignment horizontal="center"/>
    </xf>
    <xf numFmtId="2" fontId="22" fillId="0" borderId="15" xfId="63" applyNumberFormat="1" applyFont="1" applyBorder="1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0" xfId="43" applyFont="1" applyAlignment="1">
      <alignment horizontal="left" vertical="center" wrapText="1"/>
      <protection/>
    </xf>
    <xf numFmtId="0" fontId="23" fillId="0" borderId="17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23" fillId="0" borderId="17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right"/>
    </xf>
    <xf numFmtId="2" fontId="23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right"/>
    </xf>
    <xf numFmtId="0" fontId="22" fillId="26" borderId="33" xfId="0" applyFont="1" applyFill="1" applyBorder="1" applyAlignment="1">
      <alignment horizontal="left" vertical="top"/>
    </xf>
    <xf numFmtId="0" fontId="23" fillId="26" borderId="10" xfId="0" applyFont="1" applyFill="1" applyBorder="1" applyAlignment="1">
      <alignment horizontal="left"/>
    </xf>
    <xf numFmtId="0" fontId="23" fillId="26" borderId="10" xfId="0" applyFont="1" applyFill="1" applyBorder="1" applyAlignment="1">
      <alignment horizontal="center"/>
    </xf>
    <xf numFmtId="2" fontId="23" fillId="26" borderId="10" xfId="0" applyNumberFormat="1" applyFont="1" applyFill="1" applyBorder="1" applyAlignment="1">
      <alignment horizontal="center"/>
    </xf>
    <xf numFmtId="2" fontId="23" fillId="26" borderId="14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right"/>
    </xf>
    <xf numFmtId="0" fontId="23" fillId="0" borderId="17" xfId="0" applyFont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left" vertical="top" wrapText="1"/>
    </xf>
    <xf numFmtId="2" fontId="23" fillId="26" borderId="14" xfId="0" applyNumberFormat="1" applyFont="1" applyFill="1" applyBorder="1" applyAlignment="1">
      <alignment horizontal="center"/>
    </xf>
    <xf numFmtId="2" fontId="22" fillId="26" borderId="12" xfId="0" applyNumberFormat="1" applyFont="1" applyFill="1" applyBorder="1" applyAlignment="1">
      <alignment horizontal="right"/>
    </xf>
    <xf numFmtId="0" fontId="22" fillId="26" borderId="31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4" fontId="23" fillId="26" borderId="1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15" xfId="0" applyFont="1" applyFill="1" applyBorder="1" applyAlignment="1">
      <alignment/>
    </xf>
    <xf numFmtId="2" fontId="23" fillId="0" borderId="19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 wrapText="1"/>
    </xf>
    <xf numFmtId="0" fontId="23" fillId="0" borderId="17" xfId="0" applyFont="1" applyFill="1" applyBorder="1" applyAlignment="1">
      <alignment/>
    </xf>
    <xf numFmtId="49" fontId="23" fillId="0" borderId="0" xfId="0" applyNumberFormat="1" applyFont="1" applyFill="1" applyAlignment="1">
      <alignment horizontal="left" vertical="top"/>
    </xf>
    <xf numFmtId="0" fontId="23" fillId="0" borderId="25" xfId="0" applyFont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vertical="top" wrapText="1"/>
    </xf>
    <xf numFmtId="0" fontId="23" fillId="0" borderId="19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12" xfId="0" applyFont="1" applyBorder="1" applyAlignment="1">
      <alignment/>
    </xf>
    <xf numFmtId="0" fontId="23" fillId="0" borderId="19" xfId="0" applyFont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3" fillId="0" borderId="0" xfId="43" applyFont="1" applyFill="1" applyAlignment="1">
      <alignment horizontal="left" vertical="top"/>
      <protection/>
    </xf>
    <xf numFmtId="2" fontId="23" fillId="0" borderId="17" xfId="43" applyNumberFormat="1" applyFont="1" applyFill="1" applyBorder="1" applyAlignment="1">
      <alignment horizontal="center" wrapText="1"/>
      <protection/>
    </xf>
    <xf numFmtId="2" fontId="23" fillId="0" borderId="17" xfId="43" applyNumberFormat="1" applyFont="1" applyFill="1" applyBorder="1" applyAlignment="1">
      <alignment horizontal="right" wrapText="1"/>
      <protection/>
    </xf>
    <xf numFmtId="0" fontId="23" fillId="0" borderId="0" xfId="43" applyFont="1" applyFill="1" applyAlignment="1">
      <alignment horizontal="left" vertical="center" wrapText="1"/>
      <protection/>
    </xf>
    <xf numFmtId="0" fontId="23" fillId="0" borderId="12" xfId="43" applyFont="1" applyFill="1" applyBorder="1" applyAlignment="1">
      <alignment wrapText="1"/>
      <protection/>
    </xf>
    <xf numFmtId="0" fontId="23" fillId="0" borderId="12" xfId="43" applyFont="1" applyFill="1" applyBorder="1" applyAlignment="1">
      <alignment horizontal="center" wrapText="1"/>
      <protection/>
    </xf>
    <xf numFmtId="2" fontId="23" fillId="0" borderId="20" xfId="0" applyNumberFormat="1" applyFont="1" applyFill="1" applyBorder="1" applyAlignment="1">
      <alignment horizontal="right"/>
    </xf>
    <xf numFmtId="9" fontId="23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23" fillId="26" borderId="26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16" xfId="43" applyFont="1" applyFill="1" applyBorder="1" applyAlignment="1">
      <alignment horizontal="left" vertical="top"/>
      <protection/>
    </xf>
    <xf numFmtId="0" fontId="22" fillId="26" borderId="13" xfId="43" applyFont="1" applyFill="1" applyBorder="1" applyAlignment="1">
      <alignment horizontal="left" vertical="center" wrapText="1"/>
      <protection/>
    </xf>
    <xf numFmtId="0" fontId="23" fillId="26" borderId="10" xfId="43" applyFont="1" applyFill="1" applyBorder="1">
      <alignment/>
      <protection/>
    </xf>
    <xf numFmtId="0" fontId="23" fillId="26" borderId="10" xfId="43" applyFont="1" applyFill="1" applyBorder="1" applyAlignment="1">
      <alignment horizontal="center"/>
      <protection/>
    </xf>
    <xf numFmtId="2" fontId="23" fillId="26" borderId="10" xfId="43" applyNumberFormat="1" applyFont="1" applyFill="1" applyBorder="1" applyAlignment="1">
      <alignment horizontal="center" wrapText="1"/>
      <protection/>
    </xf>
    <xf numFmtId="4" fontId="23" fillId="26" borderId="14" xfId="43" applyNumberFormat="1" applyFont="1" applyFill="1" applyBorder="1" applyAlignment="1">
      <alignment horizontal="right" wrapText="1"/>
      <protection/>
    </xf>
    <xf numFmtId="0" fontId="23" fillId="0" borderId="0" xfId="43" applyFont="1" applyBorder="1" applyAlignment="1">
      <alignment horizontal="left" vertical="top"/>
      <protection/>
    </xf>
    <xf numFmtId="0" fontId="23" fillId="0" borderId="12" xfId="43" applyFont="1" applyBorder="1">
      <alignment/>
      <protection/>
    </xf>
    <xf numFmtId="0" fontId="23" fillId="0" borderId="12" xfId="43" applyFont="1" applyBorder="1" applyAlignment="1">
      <alignment horizontal="center"/>
      <protection/>
    </xf>
    <xf numFmtId="2" fontId="23" fillId="0" borderId="12" xfId="43" applyNumberFormat="1" applyFont="1" applyBorder="1" applyAlignment="1">
      <alignment horizontal="center" wrapText="1"/>
      <protection/>
    </xf>
    <xf numFmtId="2" fontId="23" fillId="0" borderId="12" xfId="43" applyNumberFormat="1" applyFont="1" applyBorder="1" applyAlignment="1">
      <alignment horizontal="right" wrapText="1"/>
      <protection/>
    </xf>
    <xf numFmtId="0" fontId="23" fillId="0" borderId="0" xfId="43" applyFont="1" applyAlignment="1">
      <alignment horizontal="left" vertical="top"/>
      <protection/>
    </xf>
    <xf numFmtId="0" fontId="23" fillId="0" borderId="19" xfId="43" applyFont="1" applyFill="1" applyBorder="1" applyAlignment="1">
      <alignment horizontal="left" vertical="top"/>
      <protection/>
    </xf>
    <xf numFmtId="0" fontId="22" fillId="26" borderId="34" xfId="43" applyFont="1" applyFill="1" applyBorder="1" applyAlignment="1">
      <alignment horizontal="left" vertical="center" wrapText="1"/>
      <protection/>
    </xf>
    <xf numFmtId="2" fontId="23" fillId="26" borderId="14" xfId="43" applyNumberFormat="1" applyFont="1" applyFill="1" applyBorder="1" applyAlignment="1">
      <alignment horizontal="right" wrapText="1"/>
      <protection/>
    </xf>
    <xf numFmtId="2" fontId="23" fillId="0" borderId="12" xfId="43" applyNumberFormat="1" applyFont="1" applyFill="1" applyBorder="1" applyAlignment="1">
      <alignment horizontal="center" wrapText="1"/>
      <protection/>
    </xf>
    <xf numFmtId="2" fontId="23" fillId="0" borderId="12" xfId="43" applyNumberFormat="1" applyFont="1" applyFill="1" applyBorder="1" applyAlignment="1">
      <alignment horizontal="right" wrapText="1"/>
      <protection/>
    </xf>
    <xf numFmtId="0" fontId="23" fillId="0" borderId="13" xfId="0" applyFont="1" applyBorder="1" applyAlignment="1">
      <alignment/>
    </xf>
    <xf numFmtId="2" fontId="23" fillId="0" borderId="12" xfId="43" applyNumberFormat="1" applyFont="1" applyBorder="1" applyAlignment="1" applyProtection="1">
      <alignment horizontal="center" wrapText="1"/>
      <protection locked="0"/>
    </xf>
    <xf numFmtId="0" fontId="22" fillId="16" borderId="13" xfId="43" applyFont="1" applyFill="1" applyBorder="1" applyAlignment="1">
      <alignment horizontal="left" vertical="center" wrapText="1"/>
      <protection/>
    </xf>
    <xf numFmtId="0" fontId="22" fillId="16" borderId="10" xfId="43" applyFont="1" applyFill="1" applyBorder="1">
      <alignment/>
      <protection/>
    </xf>
    <xf numFmtId="0" fontId="22" fillId="16" borderId="10" xfId="43" applyFont="1" applyFill="1" applyBorder="1" applyAlignment="1">
      <alignment horizontal="center"/>
      <protection/>
    </xf>
    <xf numFmtId="2" fontId="22" fillId="16" borderId="14" xfId="43" applyNumberFormat="1" applyFont="1" applyFill="1" applyBorder="1" applyAlignment="1">
      <alignment horizontal="center" wrapText="1"/>
      <protection/>
    </xf>
    <xf numFmtId="2" fontId="22" fillId="16" borderId="12" xfId="43" applyNumberFormat="1" applyFont="1" applyFill="1" applyBorder="1" applyAlignment="1">
      <alignment horizontal="right" wrapText="1"/>
      <protection/>
    </xf>
    <xf numFmtId="0" fontId="22" fillId="0" borderId="0" xfId="43" applyFont="1" applyAlignment="1">
      <alignment horizontal="left" vertical="center" wrapText="1"/>
      <protection/>
    </xf>
    <xf numFmtId="0" fontId="23" fillId="0" borderId="0" xfId="43" applyFont="1" applyFill="1" applyBorder="1" applyAlignment="1">
      <alignment horizontal="left" vertical="top"/>
      <protection/>
    </xf>
    <xf numFmtId="0" fontId="22" fillId="0" borderId="0" xfId="43" applyFont="1" applyBorder="1" applyAlignment="1">
      <alignment horizontal="left" vertical="center" wrapText="1"/>
      <protection/>
    </xf>
    <xf numFmtId="0" fontId="23" fillId="0" borderId="12" xfId="43" applyFont="1" applyFill="1" applyBorder="1">
      <alignment/>
      <protection/>
    </xf>
    <xf numFmtId="0" fontId="23" fillId="0" borderId="12" xfId="43" applyFont="1" applyFill="1" applyBorder="1" applyAlignment="1">
      <alignment horizontal="center"/>
      <protection/>
    </xf>
    <xf numFmtId="0" fontId="23" fillId="0" borderId="15" xfId="43" applyFont="1" applyBorder="1">
      <alignment/>
      <protection/>
    </xf>
    <xf numFmtId="0" fontId="23" fillId="0" borderId="15" xfId="43" applyFont="1" applyBorder="1" applyAlignment="1">
      <alignment horizontal="center"/>
      <protection/>
    </xf>
    <xf numFmtId="2" fontId="23" fillId="0" borderId="15" xfId="43" applyNumberFormat="1" applyFont="1" applyBorder="1" applyAlignment="1" applyProtection="1">
      <alignment horizontal="center" wrapText="1"/>
      <protection locked="0"/>
    </xf>
    <xf numFmtId="2" fontId="23" fillId="0" borderId="15" xfId="43" applyNumberFormat="1" applyFont="1" applyBorder="1" applyAlignment="1">
      <alignment horizontal="right" wrapText="1"/>
      <protection/>
    </xf>
    <xf numFmtId="2" fontId="23" fillId="0" borderId="17" xfId="43" applyNumberFormat="1" applyFont="1" applyBorder="1" applyAlignment="1">
      <alignment horizontal="right" wrapText="1"/>
      <protection/>
    </xf>
    <xf numFmtId="0" fontId="23" fillId="0" borderId="0" xfId="0" applyFont="1" applyAlignment="1">
      <alignment horizontal="left" vertical="center"/>
    </xf>
    <xf numFmtId="2" fontId="23" fillId="0" borderId="15" xfId="43" applyNumberFormat="1" applyFont="1" applyBorder="1" applyAlignment="1">
      <alignment horizontal="center" wrapText="1"/>
      <protection/>
    </xf>
    <xf numFmtId="2" fontId="23" fillId="0" borderId="15" xfId="63" applyNumberFormat="1" applyFont="1" applyFill="1" applyBorder="1" applyAlignment="1" applyProtection="1">
      <alignment horizontal="center"/>
      <protection/>
    </xf>
    <xf numFmtId="2" fontId="23" fillId="0" borderId="17" xfId="43" applyNumberFormat="1" applyFont="1" applyBorder="1" applyAlignment="1" applyProtection="1">
      <alignment horizontal="center" wrapText="1"/>
      <protection/>
    </xf>
    <xf numFmtId="0" fontId="23" fillId="0" borderId="35" xfId="43" applyFont="1" applyBorder="1" applyAlignment="1">
      <alignment horizontal="left" vertical="center" wrapText="1"/>
      <protection/>
    </xf>
    <xf numFmtId="0" fontId="22" fillId="26" borderId="36" xfId="43" applyFont="1" applyFill="1" applyBorder="1" applyAlignment="1">
      <alignment horizontal="left" vertical="center" wrapText="1"/>
      <protection/>
    </xf>
    <xf numFmtId="2" fontId="23" fillId="26" borderId="14" xfId="43" applyNumberFormat="1" applyFont="1" applyFill="1" applyBorder="1" applyAlignment="1">
      <alignment horizontal="center" wrapText="1"/>
      <protection/>
    </xf>
    <xf numFmtId="2" fontId="23" fillId="26" borderId="12" xfId="43" applyNumberFormat="1" applyFont="1" applyFill="1" applyBorder="1" applyAlignment="1">
      <alignment horizontal="right" wrapText="1"/>
      <protection/>
    </xf>
    <xf numFmtId="0" fontId="23" fillId="0" borderId="26" xfId="43" applyFont="1" applyBorder="1" applyAlignment="1">
      <alignment horizontal="left" vertical="center" wrapText="1"/>
      <protection/>
    </xf>
    <xf numFmtId="0" fontId="23" fillId="0" borderId="0" xfId="43" applyFont="1" applyBorder="1">
      <alignment/>
      <protection/>
    </xf>
    <xf numFmtId="0" fontId="23" fillId="0" borderId="0" xfId="43" applyFont="1" applyBorder="1" applyAlignment="1">
      <alignment horizontal="center"/>
      <protection/>
    </xf>
    <xf numFmtId="2" fontId="23" fillId="0" borderId="0" xfId="43" applyNumberFormat="1" applyFont="1" applyBorder="1" applyAlignment="1">
      <alignment horizontal="center" wrapText="1"/>
      <protection/>
    </xf>
    <xf numFmtId="4" fontId="23" fillId="0" borderId="0" xfId="43" applyNumberFormat="1" applyFont="1" applyBorder="1" applyAlignment="1">
      <alignment horizontal="right" wrapText="1"/>
      <protection/>
    </xf>
    <xf numFmtId="0" fontId="22" fillId="26" borderId="31" xfId="41" applyFont="1" applyFill="1" applyBorder="1" applyAlignment="1" applyProtection="1">
      <alignment horizontal="left" vertical="center" wrapText="1"/>
      <protection/>
    </xf>
    <xf numFmtId="0" fontId="23" fillId="26" borderId="37" xfId="0" applyFont="1" applyFill="1" applyBorder="1" applyAlignment="1">
      <alignment/>
    </xf>
    <xf numFmtId="0" fontId="23" fillId="26" borderId="37" xfId="0" applyFont="1" applyFill="1" applyBorder="1" applyAlignment="1">
      <alignment horizontal="center"/>
    </xf>
    <xf numFmtId="2" fontId="23" fillId="26" borderId="37" xfId="0" applyNumberFormat="1" applyFont="1" applyFill="1" applyBorder="1" applyAlignment="1">
      <alignment horizontal="center"/>
    </xf>
    <xf numFmtId="4" fontId="23" fillId="26" borderId="37" xfId="41" applyNumberFormat="1" applyFont="1" applyFill="1" applyBorder="1" applyAlignment="1" applyProtection="1">
      <alignment horizontal="right" wrapText="1"/>
      <protection/>
    </xf>
    <xf numFmtId="0" fontId="22" fillId="0" borderId="0" xfId="41" applyFont="1" applyFill="1" applyBorder="1" applyAlignment="1" applyProtection="1">
      <alignment horizontal="left" vertical="center" wrapText="1"/>
      <protection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 horizontal="center"/>
    </xf>
    <xf numFmtId="2" fontId="23" fillId="0" borderId="39" xfId="0" applyNumberFormat="1" applyFont="1" applyFill="1" applyBorder="1" applyAlignment="1">
      <alignment horizontal="center"/>
    </xf>
    <xf numFmtId="2" fontId="23" fillId="0" borderId="39" xfId="41" applyNumberFormat="1" applyFont="1" applyFill="1" applyBorder="1" applyAlignment="1" applyProtection="1">
      <alignment horizontal="right" wrapText="1"/>
      <protection/>
    </xf>
    <xf numFmtId="0" fontId="23" fillId="0" borderId="16" xfId="0" applyFont="1" applyFill="1" applyBorder="1" applyAlignment="1">
      <alignment horizontal="left" vertical="center" wrapText="1"/>
    </xf>
    <xf numFmtId="2" fontId="23" fillId="0" borderId="17" xfId="41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>
      <alignment horizontal="left" vertical="center" wrapText="1"/>
    </xf>
    <xf numFmtId="2" fontId="23" fillId="0" borderId="15" xfId="41" applyNumberFormat="1" applyFont="1" applyFill="1" applyBorder="1" applyAlignment="1" applyProtection="1">
      <alignment horizontal="right" wrapText="1"/>
      <protection/>
    </xf>
    <xf numFmtId="3" fontId="23" fillId="0" borderId="12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2" fontId="23" fillId="0" borderId="12" xfId="41" applyNumberFormat="1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2" fontId="23" fillId="26" borderId="14" xfId="41" applyNumberFormat="1" applyFont="1" applyFill="1" applyBorder="1" applyAlignment="1" applyProtection="1">
      <alignment horizontal="right" wrapText="1"/>
      <protection/>
    </xf>
    <xf numFmtId="0" fontId="23" fillId="0" borderId="14" xfId="0" applyFont="1" applyFill="1" applyBorder="1" applyAlignment="1">
      <alignment horizontal="center"/>
    </xf>
    <xf numFmtId="2" fontId="23" fillId="0" borderId="17" xfId="63" applyNumberFormat="1" applyFont="1" applyFill="1" applyBorder="1" applyAlignment="1" applyProtection="1">
      <alignment horizontal="center"/>
      <protection locked="0"/>
    </xf>
    <xf numFmtId="2" fontId="23" fillId="0" borderId="17" xfId="63" applyNumberFormat="1" applyFont="1" applyFill="1" applyBorder="1" applyAlignment="1">
      <alignment horizontal="right"/>
    </xf>
    <xf numFmtId="0" fontId="22" fillId="26" borderId="13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/>
    </xf>
    <xf numFmtId="2" fontId="22" fillId="26" borderId="14" xfId="0" applyNumberFormat="1" applyFont="1" applyFill="1" applyBorder="1" applyAlignment="1">
      <alignment horizontal="center"/>
    </xf>
    <xf numFmtId="2" fontId="22" fillId="26" borderId="12" xfId="41" applyNumberFormat="1" applyFont="1" applyFill="1" applyBorder="1" applyAlignment="1" applyProtection="1">
      <alignment horizontal="right" wrapText="1"/>
      <protection/>
    </xf>
    <xf numFmtId="0" fontId="22" fillId="26" borderId="36" xfId="41" applyFont="1" applyFill="1" applyBorder="1" applyAlignment="1" applyProtection="1">
      <alignment horizontal="left" vertical="center" wrapText="1"/>
      <protection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/>
    </xf>
    <xf numFmtId="2" fontId="23" fillId="26" borderId="0" xfId="0" applyNumberFormat="1" applyFont="1" applyFill="1" applyBorder="1" applyAlignment="1">
      <alignment horizontal="center"/>
    </xf>
    <xf numFmtId="4" fontId="23" fillId="26" borderId="14" xfId="41" applyNumberFormat="1" applyFont="1" applyFill="1" applyBorder="1" applyAlignment="1" applyProtection="1">
      <alignment horizontal="right" wrapText="1"/>
      <protection/>
    </xf>
    <xf numFmtId="0" fontId="22" fillId="0" borderId="26" xfId="41" applyFont="1" applyFill="1" applyBorder="1" applyAlignment="1" applyProtection="1">
      <alignment horizontal="left" vertical="center" wrapText="1"/>
      <protection/>
    </xf>
    <xf numFmtId="4" fontId="23" fillId="0" borderId="15" xfId="41" applyNumberFormat="1" applyFont="1" applyFill="1" applyBorder="1" applyAlignment="1" applyProtection="1">
      <alignment horizontal="right" wrapText="1"/>
      <protection/>
    </xf>
    <xf numFmtId="0" fontId="23" fillId="0" borderId="0" xfId="41" applyFont="1" applyFill="1" applyBorder="1" applyAlignment="1" applyProtection="1">
      <alignment horizontal="left" vertical="top" wrapText="1"/>
      <protection/>
    </xf>
    <xf numFmtId="0" fontId="23" fillId="0" borderId="0" xfId="41" applyFont="1" applyFill="1" applyAlignment="1" applyProtection="1">
      <alignment vertical="top" wrapText="1"/>
      <protection/>
    </xf>
    <xf numFmtId="2" fontId="23" fillId="0" borderId="17" xfId="41" applyNumberFormat="1" applyFont="1" applyFill="1" applyBorder="1" applyAlignment="1" applyProtection="1">
      <alignment horizontal="center" wrapText="1"/>
      <protection locked="0"/>
    </xf>
    <xf numFmtId="4" fontId="23" fillId="0" borderId="17" xfId="41" applyNumberFormat="1" applyFont="1" applyFill="1" applyBorder="1" applyAlignment="1" applyProtection="1">
      <alignment horizontal="right" wrapText="1"/>
      <protection/>
    </xf>
    <xf numFmtId="0" fontId="23" fillId="0" borderId="0" xfId="41" applyFont="1" applyFill="1" applyAlignment="1" applyProtection="1">
      <alignment horizontal="left" vertical="top" wrapText="1"/>
      <protection/>
    </xf>
    <xf numFmtId="0" fontId="23" fillId="0" borderId="12" xfId="41" applyFont="1" applyFill="1" applyBorder="1" applyAlignment="1" applyProtection="1">
      <alignment wrapText="1"/>
      <protection/>
    </xf>
    <xf numFmtId="0" fontId="23" fillId="0" borderId="12" xfId="41" applyFont="1" applyFill="1" applyBorder="1" applyAlignment="1" applyProtection="1">
      <alignment horizontal="center" wrapText="1"/>
      <protection/>
    </xf>
    <xf numFmtId="0" fontId="23" fillId="0" borderId="0" xfId="45" applyFont="1" applyFill="1" applyAlignment="1" applyProtection="1">
      <alignment vertical="top" wrapText="1"/>
      <protection/>
    </xf>
    <xf numFmtId="0" fontId="23" fillId="0" borderId="12" xfId="45" applyFont="1" applyFill="1" applyBorder="1" applyAlignment="1" applyProtection="1">
      <alignment wrapText="1"/>
      <protection/>
    </xf>
    <xf numFmtId="0" fontId="23" fillId="0" borderId="12" xfId="45" applyFont="1" applyFill="1" applyBorder="1" applyAlignment="1" applyProtection="1">
      <alignment horizontal="center" wrapText="1"/>
      <protection/>
    </xf>
    <xf numFmtId="2" fontId="23" fillId="0" borderId="12" xfId="45" applyNumberFormat="1" applyFont="1" applyFill="1" applyBorder="1" applyAlignment="1" applyProtection="1">
      <alignment horizontal="right" wrapText="1"/>
      <protection/>
    </xf>
    <xf numFmtId="0" fontId="23" fillId="0" borderId="0" xfId="45" applyFont="1" applyFill="1" applyBorder="1" applyAlignment="1" applyProtection="1">
      <alignment vertical="top" wrapText="1"/>
      <protection/>
    </xf>
    <xf numFmtId="0" fontId="23" fillId="0" borderId="15" xfId="45" applyFont="1" applyFill="1" applyBorder="1" applyAlignment="1" applyProtection="1">
      <alignment wrapText="1"/>
      <protection/>
    </xf>
    <xf numFmtId="0" fontId="23" fillId="0" borderId="15" xfId="45" applyFont="1" applyFill="1" applyBorder="1" applyAlignment="1" applyProtection="1">
      <alignment horizontal="center" wrapText="1"/>
      <protection/>
    </xf>
    <xf numFmtId="2" fontId="23" fillId="0" borderId="15" xfId="45" applyNumberFormat="1" applyFont="1" applyFill="1" applyBorder="1" applyAlignment="1" applyProtection="1">
      <alignment horizontal="right" wrapText="1"/>
      <protection/>
    </xf>
    <xf numFmtId="2" fontId="23" fillId="0" borderId="17" xfId="45" applyNumberFormat="1" applyFont="1" applyFill="1" applyBorder="1" applyAlignment="1" applyProtection="1">
      <alignment horizontal="right" wrapText="1"/>
      <protection/>
    </xf>
    <xf numFmtId="0" fontId="23" fillId="0" borderId="0" xfId="44" applyFont="1" applyAlignment="1">
      <alignment wrapText="1"/>
      <protection/>
    </xf>
    <xf numFmtId="0" fontId="23" fillId="0" borderId="12" xfId="44" applyFont="1" applyBorder="1">
      <alignment/>
      <protection/>
    </xf>
    <xf numFmtId="0" fontId="23" fillId="0" borderId="12" xfId="44" applyFont="1" applyBorder="1" applyAlignment="1">
      <alignment horizontal="center"/>
      <protection/>
    </xf>
    <xf numFmtId="2" fontId="23" fillId="0" borderId="12" xfId="44" applyNumberFormat="1" applyFont="1" applyBorder="1" applyAlignment="1">
      <alignment horizontal="right"/>
      <protection/>
    </xf>
    <xf numFmtId="3" fontId="23" fillId="0" borderId="12" xfId="44" applyNumberFormat="1" applyFont="1" applyBorder="1" applyAlignment="1">
      <alignment horizontal="center"/>
      <protection/>
    </xf>
    <xf numFmtId="0" fontId="23" fillId="0" borderId="15" xfId="44" applyFont="1" applyBorder="1">
      <alignment/>
      <protection/>
    </xf>
    <xf numFmtId="3" fontId="23" fillId="0" borderId="15" xfId="44" applyNumberFormat="1" applyFont="1" applyBorder="1" applyAlignment="1">
      <alignment horizontal="center"/>
      <protection/>
    </xf>
    <xf numFmtId="2" fontId="23" fillId="0" borderId="15" xfId="44" applyNumberFormat="1" applyFont="1" applyBorder="1" applyAlignment="1">
      <alignment horizontal="right"/>
      <protection/>
    </xf>
    <xf numFmtId="0" fontId="23" fillId="0" borderId="0" xfId="41" applyFont="1" applyFill="1" applyBorder="1" applyAlignment="1" applyProtection="1">
      <alignment vertical="top" wrapText="1"/>
      <protection/>
    </xf>
    <xf numFmtId="0" fontId="23" fillId="0" borderId="16" xfId="41" applyFont="1" applyFill="1" applyBorder="1" applyAlignment="1" applyProtection="1">
      <alignment horizontal="left" vertical="top" wrapText="1"/>
      <protection/>
    </xf>
    <xf numFmtId="0" fontId="22" fillId="26" borderId="34" xfId="41" applyFont="1" applyFill="1" applyBorder="1" applyAlignment="1" applyProtection="1">
      <alignment vertical="top" wrapText="1"/>
      <protection/>
    </xf>
    <xf numFmtId="0" fontId="22" fillId="26" borderId="37" xfId="41" applyFont="1" applyFill="1" applyBorder="1" applyAlignment="1" applyProtection="1">
      <alignment wrapText="1"/>
      <protection/>
    </xf>
    <xf numFmtId="0" fontId="22" fillId="26" borderId="37" xfId="41" applyFont="1" applyFill="1" applyBorder="1" applyAlignment="1" applyProtection="1">
      <alignment horizontal="center" wrapText="1"/>
      <protection/>
    </xf>
    <xf numFmtId="2" fontId="22" fillId="26" borderId="37" xfId="41" applyNumberFormat="1" applyFont="1" applyFill="1" applyBorder="1" applyAlignment="1" applyProtection="1">
      <alignment horizontal="center" wrapText="1"/>
      <protection/>
    </xf>
    <xf numFmtId="2" fontId="22" fillId="26" borderId="40" xfId="41" applyNumberFormat="1" applyFont="1" applyFill="1" applyBorder="1" applyAlignment="1" applyProtection="1">
      <alignment horizontal="right" wrapText="1"/>
      <protection/>
    </xf>
    <xf numFmtId="0" fontId="23" fillId="0" borderId="0" xfId="42" applyFont="1" applyFill="1" applyAlignment="1" applyProtection="1">
      <alignment horizontal="left" vertical="top" wrapText="1"/>
      <protection/>
    </xf>
    <xf numFmtId="0" fontId="23" fillId="0" borderId="0" xfId="42" applyFont="1" applyFill="1" applyAlignment="1" applyProtection="1">
      <alignment horizontal="left" vertical="center" wrapText="1"/>
      <protection/>
    </xf>
    <xf numFmtId="0" fontId="23" fillId="0" borderId="12" xfId="42" applyFont="1" applyFill="1" applyBorder="1" applyAlignment="1" applyProtection="1">
      <alignment wrapText="1"/>
      <protection/>
    </xf>
    <xf numFmtId="0" fontId="23" fillId="0" borderId="12" xfId="42" applyFont="1" applyFill="1" applyBorder="1" applyAlignment="1" applyProtection="1">
      <alignment horizontal="center" wrapText="1"/>
      <protection/>
    </xf>
    <xf numFmtId="2" fontId="23" fillId="0" borderId="12" xfId="42" applyNumberFormat="1" applyFont="1" applyFill="1" applyBorder="1" applyAlignment="1" applyProtection="1">
      <alignment horizontal="center" wrapText="1"/>
      <protection locked="0"/>
    </xf>
    <xf numFmtId="4" fontId="23" fillId="0" borderId="12" xfId="42" applyNumberFormat="1" applyFont="1" applyFill="1" applyBorder="1" applyAlignment="1" applyProtection="1">
      <alignment horizontal="right" wrapText="1"/>
      <protection/>
    </xf>
    <xf numFmtId="0" fontId="23" fillId="0" borderId="0" xfId="42" applyFont="1" applyFill="1" applyBorder="1" applyAlignment="1" applyProtection="1">
      <alignment horizontal="left" vertical="center" wrapText="1"/>
      <protection/>
    </xf>
    <xf numFmtId="9" fontId="23" fillId="0" borderId="12" xfId="42" applyNumberFormat="1" applyFont="1" applyFill="1" applyBorder="1" applyAlignment="1" applyProtection="1">
      <alignment horizontal="center" wrapText="1"/>
      <protection/>
    </xf>
    <xf numFmtId="0" fontId="23" fillId="0" borderId="16" xfId="42" applyFont="1" applyFill="1" applyBorder="1" applyAlignment="1" applyProtection="1">
      <alignment horizontal="left" vertical="top" wrapText="1"/>
      <protection/>
    </xf>
    <xf numFmtId="0" fontId="22" fillId="26" borderId="34" xfId="42" applyFont="1" applyFill="1" applyBorder="1" applyAlignment="1" applyProtection="1">
      <alignment horizontal="left" vertical="center" wrapText="1"/>
      <protection/>
    </xf>
    <xf numFmtId="0" fontId="23" fillId="26" borderId="10" xfId="42" applyFont="1" applyFill="1" applyBorder="1" applyAlignment="1" applyProtection="1">
      <alignment wrapText="1"/>
      <protection/>
    </xf>
    <xf numFmtId="0" fontId="23" fillId="26" borderId="10" xfId="42" applyFont="1" applyFill="1" applyBorder="1" applyAlignment="1" applyProtection="1">
      <alignment horizontal="center" wrapText="1"/>
      <protection/>
    </xf>
    <xf numFmtId="2" fontId="22" fillId="26" borderId="14" xfId="42" applyNumberFormat="1" applyFont="1" applyFill="1" applyBorder="1" applyAlignment="1" applyProtection="1">
      <alignment horizontal="center" wrapText="1"/>
      <protection/>
    </xf>
    <xf numFmtId="4" fontId="22" fillId="26" borderId="12" xfId="42" applyNumberFormat="1" applyFont="1" applyFill="1" applyBorder="1" applyAlignment="1" applyProtection="1">
      <alignment horizontal="right" wrapText="1"/>
      <protection/>
    </xf>
    <xf numFmtId="0" fontId="23" fillId="0" borderId="15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20" xfId="0" applyFont="1" applyBorder="1" applyAlignment="1">
      <alignment/>
    </xf>
    <xf numFmtId="0" fontId="22" fillId="0" borderId="41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15" xfId="63" applyNumberFormat="1" applyFont="1" applyBorder="1" applyAlignment="1">
      <alignment horizontal="right"/>
    </xf>
    <xf numFmtId="0" fontId="23" fillId="0" borderId="2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20" xfId="0" applyFont="1" applyFill="1" applyBorder="1" applyAlignment="1">
      <alignment/>
    </xf>
    <xf numFmtId="2" fontId="23" fillId="24" borderId="12" xfId="0" applyNumberFormat="1" applyFont="1" applyFill="1" applyBorder="1" applyAlignment="1" applyProtection="1">
      <alignment horizontal="center"/>
      <protection locked="0"/>
    </xf>
    <xf numFmtId="2" fontId="23" fillId="24" borderId="15" xfId="0" applyNumberFormat="1" applyFont="1" applyFill="1" applyBorder="1" applyAlignment="1" applyProtection="1">
      <alignment horizontal="center"/>
      <protection locked="0"/>
    </xf>
    <xf numFmtId="2" fontId="23" fillId="0" borderId="15" xfId="0" applyNumberFormat="1" applyFont="1" applyFill="1" applyBorder="1" applyAlignment="1" applyProtection="1">
      <alignment horizontal="center"/>
      <protection/>
    </xf>
    <xf numFmtId="2" fontId="23" fillId="0" borderId="19" xfId="63" applyNumberFormat="1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2" fontId="23" fillId="0" borderId="17" xfId="63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left"/>
    </xf>
    <xf numFmtId="2" fontId="23" fillId="0" borderId="19" xfId="63" applyNumberFormat="1" applyFont="1" applyBorder="1" applyAlignment="1">
      <alignment horizontal="right"/>
    </xf>
    <xf numFmtId="9" fontId="23" fillId="0" borderId="17" xfId="0" applyNumberFormat="1" applyFont="1" applyFill="1" applyBorder="1" applyAlignment="1">
      <alignment horizontal="center"/>
    </xf>
    <xf numFmtId="9" fontId="23" fillId="0" borderId="15" xfId="0" applyNumberFormat="1" applyFont="1" applyFill="1" applyBorder="1" applyAlignment="1">
      <alignment horizontal="center"/>
    </xf>
    <xf numFmtId="2" fontId="23" fillId="0" borderId="15" xfId="63" applyNumberFormat="1" applyFont="1" applyFill="1" applyBorder="1" applyAlignment="1" applyProtection="1">
      <alignment horizontal="center"/>
      <protection locked="0"/>
    </xf>
    <xf numFmtId="2" fontId="23" fillId="0" borderId="19" xfId="43" applyNumberFormat="1" applyFont="1" applyBorder="1" applyAlignment="1">
      <alignment horizontal="right" wrapText="1"/>
      <protection/>
    </xf>
    <xf numFmtId="0" fontId="23" fillId="0" borderId="23" xfId="0" applyFont="1" applyFill="1" applyBorder="1" applyAlignment="1">
      <alignment/>
    </xf>
    <xf numFmtId="2" fontId="23" fillId="0" borderId="22" xfId="63" applyNumberFormat="1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>
      <alignment horizontal="center"/>
    </xf>
    <xf numFmtId="2" fontId="23" fillId="0" borderId="16" xfId="63" applyNumberFormat="1" applyFont="1" applyFill="1" applyBorder="1" applyAlignment="1" applyProtection="1">
      <alignment horizontal="center"/>
      <protection/>
    </xf>
    <xf numFmtId="49" fontId="23" fillId="0" borderId="0" xfId="40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9" fontId="23" fillId="0" borderId="12" xfId="40" applyNumberFormat="1" applyFont="1" applyFill="1" applyBorder="1" applyAlignment="1" applyProtection="1">
      <alignment vertical="top" wrapText="1"/>
      <protection locked="0"/>
    </xf>
    <xf numFmtId="3" fontId="34" fillId="0" borderId="12" xfId="40" applyNumberFormat="1" applyFont="1" applyFill="1" applyBorder="1" applyAlignment="1" applyProtection="1">
      <alignment horizontal="center" vertical="top" wrapText="1"/>
      <protection locked="0"/>
    </xf>
    <xf numFmtId="4" fontId="23" fillId="0" borderId="12" xfId="0" applyNumberFormat="1" applyFont="1" applyFill="1" applyBorder="1" applyAlignment="1">
      <alignment/>
    </xf>
    <xf numFmtId="0" fontId="23" fillId="0" borderId="15" xfId="42" applyFont="1" applyFill="1" applyBorder="1" applyAlignment="1" applyProtection="1">
      <alignment wrapText="1"/>
      <protection/>
    </xf>
    <xf numFmtId="0" fontId="23" fillId="0" borderId="15" xfId="42" applyFont="1" applyFill="1" applyBorder="1" applyAlignment="1" applyProtection="1">
      <alignment horizontal="center" wrapText="1"/>
      <protection/>
    </xf>
    <xf numFmtId="0" fontId="21" fillId="16" borderId="12" xfId="0" applyFont="1" applyFill="1" applyBorder="1" applyAlignment="1">
      <alignment/>
    </xf>
    <xf numFmtId="43" fontId="23" fillId="0" borderId="15" xfId="63" applyFont="1" applyBorder="1" applyAlignment="1">
      <alignment/>
    </xf>
    <xf numFmtId="43" fontId="23" fillId="0" borderId="19" xfId="63" applyFont="1" applyBorder="1" applyAlignment="1">
      <alignment/>
    </xf>
    <xf numFmtId="2" fontId="23" fillId="24" borderId="19" xfId="63" applyNumberFormat="1" applyFont="1" applyFill="1" applyBorder="1" applyAlignment="1" applyProtection="1">
      <alignment/>
      <protection locked="0"/>
    </xf>
    <xf numFmtId="43" fontId="23" fillId="0" borderId="17" xfId="63" applyFont="1" applyBorder="1" applyAlignment="1">
      <alignment/>
    </xf>
    <xf numFmtId="2" fontId="23" fillId="0" borderId="19" xfId="63" applyNumberFormat="1" applyFont="1" applyBorder="1" applyAlignment="1">
      <alignment/>
    </xf>
    <xf numFmtId="2" fontId="23" fillId="0" borderId="17" xfId="63" applyNumberFormat="1" applyFont="1" applyBorder="1" applyAlignment="1">
      <alignment/>
    </xf>
    <xf numFmtId="2" fontId="23" fillId="24" borderId="12" xfId="63" applyNumberFormat="1" applyFont="1" applyFill="1" applyBorder="1" applyAlignment="1" applyProtection="1">
      <alignment/>
      <protection locked="0"/>
    </xf>
    <xf numFmtId="2" fontId="23" fillId="0" borderId="12" xfId="63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0" fontId="22" fillId="16" borderId="13" xfId="0" applyFont="1" applyFill="1" applyBorder="1" applyAlignment="1">
      <alignment/>
    </xf>
    <xf numFmtId="43" fontId="23" fillId="16" borderId="10" xfId="63" applyFont="1" applyFill="1" applyBorder="1" applyAlignment="1">
      <alignment/>
    </xf>
    <xf numFmtId="43" fontId="23" fillId="16" borderId="10" xfId="63" applyFont="1" applyFill="1" applyBorder="1" applyAlignment="1">
      <alignment horizontal="center"/>
    </xf>
    <xf numFmtId="43" fontId="23" fillId="16" borderId="12" xfId="63" applyFont="1" applyFill="1" applyBorder="1" applyAlignment="1">
      <alignment horizontal="right"/>
    </xf>
    <xf numFmtId="2" fontId="23" fillId="16" borderId="12" xfId="63" applyNumberFormat="1" applyFont="1" applyFill="1" applyBorder="1" applyAlignment="1">
      <alignment horizontal="right"/>
    </xf>
    <xf numFmtId="43" fontId="23" fillId="0" borderId="0" xfId="63" applyFont="1" applyBorder="1" applyAlignment="1">
      <alignment horizontal="center"/>
    </xf>
    <xf numFmtId="43" fontId="23" fillId="0" borderId="0" xfId="63" applyFont="1" applyBorder="1" applyAlignment="1">
      <alignment horizontal="right"/>
    </xf>
    <xf numFmtId="2" fontId="23" fillId="24" borderId="17" xfId="63" applyNumberFormat="1" applyFont="1" applyFill="1" applyBorder="1" applyAlignment="1" applyProtection="1">
      <alignment/>
      <protection locked="0"/>
    </xf>
    <xf numFmtId="2" fontId="23" fillId="0" borderId="15" xfId="63" applyNumberFormat="1" applyFont="1" applyBorder="1" applyAlignment="1">
      <alignment/>
    </xf>
    <xf numFmtId="43" fontId="23" fillId="0" borderId="11" xfId="63" applyFont="1" applyBorder="1" applyAlignment="1">
      <alignment/>
    </xf>
    <xf numFmtId="43" fontId="23" fillId="0" borderId="26" xfId="63" applyFont="1" applyBorder="1" applyAlignment="1">
      <alignment/>
    </xf>
    <xf numFmtId="2" fontId="23" fillId="24" borderId="15" xfId="63" applyNumberFormat="1" applyFont="1" applyFill="1" applyBorder="1" applyAlignment="1" applyProtection="1">
      <alignment/>
      <protection locked="0"/>
    </xf>
    <xf numFmtId="43" fontId="23" fillId="0" borderId="12" xfId="63" applyFont="1" applyBorder="1" applyAlignment="1">
      <alignment/>
    </xf>
    <xf numFmtId="43" fontId="23" fillId="0" borderId="10" xfId="63" applyFont="1" applyFill="1" applyBorder="1" applyAlignment="1">
      <alignment/>
    </xf>
    <xf numFmtId="0" fontId="23" fillId="0" borderId="23" xfId="0" applyFont="1" applyBorder="1" applyAlignment="1">
      <alignment/>
    </xf>
    <xf numFmtId="43" fontId="23" fillId="0" borderId="22" xfId="63" applyFont="1" applyBorder="1" applyAlignment="1">
      <alignment/>
    </xf>
    <xf numFmtId="43" fontId="23" fillId="0" borderId="16" xfId="63" applyFont="1" applyBorder="1" applyAlignment="1">
      <alignment/>
    </xf>
    <xf numFmtId="43" fontId="23" fillId="0" borderId="20" xfId="63" applyFont="1" applyBorder="1" applyAlignment="1">
      <alignment/>
    </xf>
    <xf numFmtId="2" fontId="23" fillId="24" borderId="10" xfId="63" applyNumberFormat="1" applyFont="1" applyFill="1" applyBorder="1" applyAlignment="1" applyProtection="1">
      <alignment/>
      <protection locked="0"/>
    </xf>
    <xf numFmtId="43" fontId="23" fillId="16" borderId="14" xfId="63" applyFont="1" applyFill="1" applyBorder="1" applyAlignment="1">
      <alignment horizontal="center"/>
    </xf>
    <xf numFmtId="43" fontId="23" fillId="16" borderId="20" xfId="63" applyFont="1" applyFill="1" applyBorder="1" applyAlignment="1">
      <alignment horizontal="center"/>
    </xf>
    <xf numFmtId="43" fontId="23" fillId="0" borderId="23" xfId="63" applyFont="1" applyBorder="1" applyAlignment="1">
      <alignment/>
    </xf>
    <xf numFmtId="43" fontId="23" fillId="0" borderId="24" xfId="63" applyFont="1" applyBorder="1" applyAlignment="1">
      <alignment/>
    </xf>
    <xf numFmtId="2" fontId="23" fillId="24" borderId="16" xfId="63" applyNumberFormat="1" applyFont="1" applyFill="1" applyBorder="1" applyAlignment="1" applyProtection="1">
      <alignment/>
      <protection locked="0"/>
    </xf>
    <xf numFmtId="43" fontId="23" fillId="0" borderId="25" xfId="63" applyFont="1" applyBorder="1" applyAlignment="1">
      <alignment/>
    </xf>
    <xf numFmtId="2" fontId="23" fillId="24" borderId="20" xfId="63" applyNumberFormat="1" applyFont="1" applyFill="1" applyBorder="1" applyAlignment="1" applyProtection="1">
      <alignment/>
      <protection locked="0"/>
    </xf>
    <xf numFmtId="2" fontId="23" fillId="24" borderId="14" xfId="63" applyNumberFormat="1" applyFont="1" applyFill="1" applyBorder="1" applyAlignment="1" applyProtection="1">
      <alignment/>
      <protection locked="0"/>
    </xf>
    <xf numFmtId="2" fontId="23" fillId="24" borderId="14" xfId="63" applyNumberFormat="1" applyFont="1" applyFill="1" applyBorder="1" applyAlignment="1" applyProtection="1">
      <alignment/>
      <protection locked="0"/>
    </xf>
    <xf numFmtId="2" fontId="23" fillId="24" borderId="12" xfId="63" applyNumberFormat="1" applyFont="1" applyFill="1" applyBorder="1" applyAlignment="1" applyProtection="1">
      <alignment/>
      <protection locked="0"/>
    </xf>
    <xf numFmtId="2" fontId="23" fillId="0" borderId="22" xfId="63" applyNumberFormat="1" applyFont="1" applyBorder="1" applyAlignment="1">
      <alignment/>
    </xf>
    <xf numFmtId="2" fontId="23" fillId="0" borderId="16" xfId="63" applyNumberFormat="1" applyFont="1" applyBorder="1" applyAlignment="1">
      <alignment/>
    </xf>
    <xf numFmtId="2" fontId="23" fillId="0" borderId="20" xfId="63" applyNumberFormat="1" applyFont="1" applyBorder="1" applyAlignment="1">
      <alignment/>
    </xf>
    <xf numFmtId="43" fontId="23" fillId="0" borderId="19" xfId="63" applyFont="1" applyFill="1" applyBorder="1" applyAlignment="1">
      <alignment/>
    </xf>
    <xf numFmtId="43" fontId="23" fillId="0" borderId="15" xfId="63" applyFont="1" applyFill="1" applyBorder="1" applyAlignment="1">
      <alignment/>
    </xf>
    <xf numFmtId="43" fontId="23" fillId="16" borderId="11" xfId="63" applyFont="1" applyFill="1" applyBorder="1" applyAlignment="1">
      <alignment/>
    </xf>
    <xf numFmtId="43" fontId="23" fillId="0" borderId="13" xfId="63" applyFont="1" applyBorder="1" applyAlignment="1">
      <alignment/>
    </xf>
    <xf numFmtId="43" fontId="22" fillId="0" borderId="10" xfId="63" applyFont="1" applyBorder="1" applyAlignment="1">
      <alignment/>
    </xf>
    <xf numFmtId="0" fontId="0" fillId="0" borderId="12" xfId="0" applyBorder="1" applyAlignment="1">
      <alignment/>
    </xf>
    <xf numFmtId="43" fontId="23" fillId="0" borderId="12" xfId="63" applyFont="1" applyBorder="1" applyAlignment="1">
      <alignment horizontal="center"/>
    </xf>
    <xf numFmtId="43" fontId="23" fillId="0" borderId="15" xfId="63" applyFont="1" applyBorder="1" applyAlignment="1">
      <alignment horizontal="right"/>
    </xf>
    <xf numFmtId="0" fontId="23" fillId="16" borderId="11" xfId="0" applyFont="1" applyFill="1" applyBorder="1" applyAlignment="1">
      <alignment/>
    </xf>
    <xf numFmtId="0" fontId="22" fillId="16" borderId="12" xfId="0" applyFont="1" applyFill="1" applyBorder="1" applyAlignment="1">
      <alignment/>
    </xf>
    <xf numFmtId="43" fontId="22" fillId="0" borderId="13" xfId="63" applyFont="1" applyBorder="1" applyAlignment="1">
      <alignment/>
    </xf>
    <xf numFmtId="2" fontId="23" fillId="0" borderId="17" xfId="0" applyNumberFormat="1" applyFont="1" applyBorder="1" applyAlignment="1">
      <alignment/>
    </xf>
    <xf numFmtId="43" fontId="23" fillId="16" borderId="12" xfId="0" applyNumberFormat="1" applyFont="1" applyFill="1" applyBorder="1" applyAlignment="1">
      <alignment horizontal="right"/>
    </xf>
    <xf numFmtId="43" fontId="22" fillId="0" borderId="13" xfId="63" applyFont="1" applyBorder="1" applyAlignment="1">
      <alignment horizontal="center"/>
    </xf>
    <xf numFmtId="2" fontId="23" fillId="16" borderId="17" xfId="63" applyNumberFormat="1" applyFont="1" applyFill="1" applyBorder="1" applyAlignment="1">
      <alignment horizontal="right"/>
    </xf>
    <xf numFmtId="2" fontId="23" fillId="0" borderId="15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2" fontId="23" fillId="0" borderId="16" xfId="0" applyNumberFormat="1" applyFont="1" applyBorder="1" applyAlignment="1">
      <alignment/>
    </xf>
    <xf numFmtId="2" fontId="23" fillId="16" borderId="17" xfId="0" applyNumberFormat="1" applyFont="1" applyFill="1" applyBorder="1" applyAlignment="1">
      <alignment horizontal="right"/>
    </xf>
    <xf numFmtId="43" fontId="22" fillId="0" borderId="14" xfId="63" applyFont="1" applyBorder="1" applyAlignment="1">
      <alignment horizontal="right"/>
    </xf>
    <xf numFmtId="43" fontId="23" fillId="0" borderId="16" xfId="63" applyFont="1" applyFill="1" applyBorder="1" applyAlignment="1">
      <alignment/>
    </xf>
    <xf numFmtId="43" fontId="23" fillId="0" borderId="20" xfId="63" applyFont="1" applyFill="1" applyBorder="1" applyAlignment="1">
      <alignment/>
    </xf>
    <xf numFmtId="0" fontId="23" fillId="0" borderId="16" xfId="0" applyFont="1" applyBorder="1" applyAlignment="1">
      <alignment/>
    </xf>
    <xf numFmtId="2" fontId="23" fillId="0" borderId="19" xfId="63" applyNumberFormat="1" applyFont="1" applyFill="1" applyBorder="1" applyAlignment="1" applyProtection="1">
      <alignment/>
      <protection/>
    </xf>
    <xf numFmtId="43" fontId="23" fillId="16" borderId="12" xfId="63" applyFont="1" applyFill="1" applyBorder="1" applyAlignment="1">
      <alignment horizontal="center"/>
    </xf>
    <xf numFmtId="2" fontId="23" fillId="0" borderId="22" xfId="0" applyNumberFormat="1" applyFont="1" applyBorder="1" applyAlignment="1">
      <alignment/>
    </xf>
    <xf numFmtId="43" fontId="20" fillId="0" borderId="10" xfId="63" applyFont="1" applyBorder="1" applyAlignment="1">
      <alignment/>
    </xf>
    <xf numFmtId="43" fontId="20" fillId="0" borderId="13" xfId="63" applyFont="1" applyBorder="1" applyAlignment="1">
      <alignment/>
    </xf>
    <xf numFmtId="2" fontId="23" fillId="0" borderId="12" xfId="41" applyNumberFormat="1" applyFont="1" applyFill="1" applyBorder="1" applyAlignment="1" applyProtection="1">
      <alignment horizontal="center" wrapText="1"/>
      <protection/>
    </xf>
    <xf numFmtId="2" fontId="23" fillId="0" borderId="12" xfId="45" applyNumberFormat="1" applyFont="1" applyFill="1" applyBorder="1" applyAlignment="1" applyProtection="1">
      <alignment horizontal="center" wrapText="1"/>
      <protection/>
    </xf>
    <xf numFmtId="2" fontId="23" fillId="0" borderId="15" xfId="45" applyNumberFormat="1" applyFont="1" applyFill="1" applyBorder="1" applyAlignment="1" applyProtection="1">
      <alignment horizontal="center" wrapText="1"/>
      <protection/>
    </xf>
    <xf numFmtId="2" fontId="23" fillId="0" borderId="17" xfId="45" applyNumberFormat="1" applyFont="1" applyFill="1" applyBorder="1" applyAlignment="1" applyProtection="1">
      <alignment horizontal="center" wrapText="1"/>
      <protection/>
    </xf>
    <xf numFmtId="2" fontId="23" fillId="0" borderId="12" xfId="44" applyNumberFormat="1" applyFont="1" applyBorder="1" applyAlignment="1" applyProtection="1">
      <alignment horizontal="center"/>
      <protection/>
    </xf>
    <xf numFmtId="2" fontId="23" fillId="0" borderId="15" xfId="44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left" wrapText="1"/>
    </xf>
    <xf numFmtId="0" fontId="23" fillId="0" borderId="0" xfId="43" applyFont="1" applyFill="1" applyAlignment="1">
      <alignment horizontal="left" vertical="center" wrapText="1"/>
      <protection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43" applyFont="1" applyAlignment="1">
      <alignment horizontal="left" vertical="center" wrapText="1"/>
      <protection/>
    </xf>
    <xf numFmtId="0" fontId="22" fillId="0" borderId="0" xfId="0" applyFont="1" applyAlignment="1">
      <alignment horizontal="left" vertical="top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0 PONUDBA" xfId="40"/>
    <cellStyle name="Navadno_OPREMA HIT" xfId="41"/>
    <cellStyle name="Navadno_POPIS HIT" xfId="42"/>
    <cellStyle name="Navadno_RAZDELILCI2" xfId="43"/>
    <cellStyle name="Navadno_Varnost ICIT" xfId="44"/>
    <cellStyle name="Navadno_VIPA" xfId="45"/>
    <cellStyle name="Nevtralno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758</xdr:row>
      <xdr:rowOff>47625</xdr:rowOff>
    </xdr:from>
    <xdr:to>
      <xdr:col>1</xdr:col>
      <xdr:colOff>457200</xdr:colOff>
      <xdr:row>758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647700" y="1607153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758</xdr:row>
      <xdr:rowOff>47625</xdr:rowOff>
    </xdr:from>
    <xdr:to>
      <xdr:col>1</xdr:col>
      <xdr:colOff>1009650</xdr:colOff>
      <xdr:row>758</xdr:row>
      <xdr:rowOff>57150</xdr:rowOff>
    </xdr:to>
    <xdr:sp>
      <xdr:nvSpPr>
        <xdr:cNvPr id="2" name="Line 3"/>
        <xdr:cNvSpPr>
          <a:spLocks/>
        </xdr:cNvSpPr>
      </xdr:nvSpPr>
      <xdr:spPr>
        <a:xfrm>
          <a:off x="647700" y="1607153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942975</xdr:colOff>
      <xdr:row>757</xdr:row>
      <xdr:rowOff>142875</xdr:rowOff>
    </xdr:from>
    <xdr:to>
      <xdr:col>1</xdr:col>
      <xdr:colOff>1000125</xdr:colOff>
      <xdr:row>758</xdr:row>
      <xdr:rowOff>47625</xdr:rowOff>
    </xdr:to>
    <xdr:sp>
      <xdr:nvSpPr>
        <xdr:cNvPr id="3" name="Line 4"/>
        <xdr:cNvSpPr>
          <a:spLocks/>
        </xdr:cNvSpPr>
      </xdr:nvSpPr>
      <xdr:spPr>
        <a:xfrm flipH="1" flipV="1">
          <a:off x="1171575" y="160601025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5"/>
  <sheetViews>
    <sheetView zoomScale="130" zoomScaleNormal="130" zoomScalePageLayoutView="0" workbookViewId="0" topLeftCell="A1115">
      <selection activeCell="F1119" sqref="F1119"/>
    </sheetView>
  </sheetViews>
  <sheetFormatPr defaultColWidth="9.00390625" defaultRowHeight="12.75"/>
  <cols>
    <col min="1" max="1" width="3.00390625" style="13" customWidth="1"/>
    <col min="2" max="2" width="41.875" style="13" customWidth="1"/>
    <col min="3" max="3" width="5.125" style="13" customWidth="1"/>
    <col min="4" max="4" width="10.75390625" style="13" customWidth="1"/>
    <col min="5" max="5" width="16.25390625" style="13" customWidth="1"/>
    <col min="6" max="6" width="23.75390625" style="26" customWidth="1"/>
    <col min="7" max="16384" width="9.125" style="13" customWidth="1"/>
  </cols>
  <sheetData>
    <row r="1" spans="1:7" ht="16.5">
      <c r="A1" s="11"/>
      <c r="B1" s="1" t="s">
        <v>179</v>
      </c>
      <c r="C1" s="11"/>
      <c r="D1" s="11"/>
      <c r="E1" s="11"/>
      <c r="F1" s="12"/>
      <c r="G1" s="11"/>
    </row>
    <row r="2" spans="1:6" ht="16.5">
      <c r="A2" s="11"/>
      <c r="B2" s="1" t="s">
        <v>180</v>
      </c>
      <c r="C2" s="11"/>
      <c r="D2" s="11"/>
      <c r="E2" s="11"/>
      <c r="F2" s="12"/>
    </row>
    <row r="3" spans="1:6" ht="16.5">
      <c r="A3" s="11"/>
      <c r="B3" s="11"/>
      <c r="C3" s="11"/>
      <c r="D3" s="11"/>
      <c r="E3" s="11"/>
      <c r="F3" s="12"/>
    </row>
    <row r="4" spans="2:6" ht="16.5">
      <c r="B4" s="7"/>
      <c r="C4" s="14"/>
      <c r="D4" s="15"/>
      <c r="E4" s="16"/>
      <c r="F4" s="17"/>
    </row>
    <row r="5" spans="1:6" ht="17.25" customHeight="1">
      <c r="A5" s="13"/>
      <c r="B5" s="510" t="s">
        <v>181</v>
      </c>
      <c r="C5" s="14"/>
      <c r="D5" s="15"/>
      <c r="E5" s="259"/>
      <c r="F5" s="261"/>
    </row>
    <row r="6" spans="4:6" ht="16.5">
      <c r="D6" s="16"/>
      <c r="E6" s="259"/>
      <c r="F6" s="261"/>
    </row>
    <row r="7" spans="1:6" ht="16.5">
      <c r="A7" s="13"/>
      <c r="B7" s="19" t="s">
        <v>637</v>
      </c>
      <c r="D7" s="16"/>
      <c r="E7" s="259"/>
      <c r="F7" s="261"/>
    </row>
    <row r="8" spans="4:6" ht="7.5" customHeight="1">
      <c r="D8" s="16"/>
      <c r="E8" s="259"/>
      <c r="F8" s="261"/>
    </row>
    <row r="9" spans="1:6" ht="51" customHeight="1">
      <c r="A9" s="13"/>
      <c r="B9" s="589" t="s">
        <v>182</v>
      </c>
      <c r="C9" s="588"/>
      <c r="D9" s="588"/>
      <c r="E9" s="588"/>
      <c r="F9" s="588"/>
    </row>
    <row r="10" spans="2:6" ht="16.5">
      <c r="B10" s="11"/>
      <c r="D10" s="16"/>
      <c r="E10" s="16"/>
      <c r="F10" s="17"/>
    </row>
    <row r="11" spans="3:6" ht="16.5">
      <c r="C11" s="18" t="s">
        <v>988</v>
      </c>
      <c r="D11" s="35" t="s">
        <v>989</v>
      </c>
      <c r="E11" s="36" t="s">
        <v>990</v>
      </c>
      <c r="F11" s="37" t="s">
        <v>991</v>
      </c>
    </row>
    <row r="12" spans="3:6" ht="16.5">
      <c r="C12" s="18"/>
      <c r="D12" s="35"/>
      <c r="E12" s="36"/>
      <c r="F12" s="37"/>
    </row>
    <row r="13" spans="1:6" ht="16.5">
      <c r="A13" s="13">
        <v>1</v>
      </c>
      <c r="B13" s="13" t="s">
        <v>965</v>
      </c>
      <c r="C13" s="475"/>
      <c r="D13" s="16"/>
      <c r="E13" s="511"/>
      <c r="F13" s="515"/>
    </row>
    <row r="14" spans="2:6" ht="16.5">
      <c r="B14" s="13" t="s">
        <v>966</v>
      </c>
      <c r="C14" s="327"/>
      <c r="D14" s="16"/>
      <c r="E14" s="512"/>
      <c r="F14" s="515"/>
    </row>
    <row r="15" spans="2:6" ht="16.5">
      <c r="B15" s="13" t="s">
        <v>971</v>
      </c>
      <c r="C15" s="330" t="s">
        <v>632</v>
      </c>
      <c r="D15" s="21">
        <v>1</v>
      </c>
      <c r="E15" s="517"/>
      <c r="F15" s="518">
        <f>D15*E15</f>
        <v>0</v>
      </c>
    </row>
    <row r="16" spans="3:6" ht="16.5">
      <c r="C16" s="327"/>
      <c r="D16" s="16"/>
      <c r="E16" s="512"/>
      <c r="F16" s="515"/>
    </row>
    <row r="17" spans="1:6" ht="16.5">
      <c r="A17" s="13">
        <v>2</v>
      </c>
      <c r="B17" s="13" t="s">
        <v>581</v>
      </c>
      <c r="C17" s="327"/>
      <c r="D17" s="16"/>
      <c r="E17" s="512"/>
      <c r="F17" s="515"/>
    </row>
    <row r="18" spans="2:6" ht="16.5">
      <c r="B18" s="13" t="s">
        <v>955</v>
      </c>
      <c r="C18" s="327"/>
      <c r="D18" s="16"/>
      <c r="E18" s="512"/>
      <c r="F18" s="515"/>
    </row>
    <row r="19" spans="2:6" ht="16.5">
      <c r="B19" s="13" t="s">
        <v>582</v>
      </c>
      <c r="C19" s="327"/>
      <c r="D19" s="16"/>
      <c r="E19" s="512"/>
      <c r="F19" s="515"/>
    </row>
    <row r="20" spans="2:6" ht="17.25" customHeight="1">
      <c r="B20" s="13" t="s">
        <v>583</v>
      </c>
      <c r="C20" s="330" t="s">
        <v>635</v>
      </c>
      <c r="D20" s="21">
        <f>56+5.5+7.4*3.8</f>
        <v>89.62</v>
      </c>
      <c r="E20" s="517"/>
      <c r="F20" s="518">
        <f>D20*E20</f>
        <v>0</v>
      </c>
    </row>
    <row r="21" spans="3:6" ht="16.5">
      <c r="C21" s="327"/>
      <c r="D21" s="16"/>
      <c r="E21" s="512"/>
      <c r="F21" s="515"/>
    </row>
    <row r="22" spans="1:6" ht="16.5">
      <c r="A22" s="13">
        <v>3</v>
      </c>
      <c r="B22" s="13" t="s">
        <v>584</v>
      </c>
      <c r="C22" s="327"/>
      <c r="D22" s="16"/>
      <c r="E22" s="512"/>
      <c r="F22" s="515"/>
    </row>
    <row r="23" spans="2:6" ht="16.5">
      <c r="B23" s="13" t="s">
        <v>585</v>
      </c>
      <c r="C23" s="330" t="s">
        <v>635</v>
      </c>
      <c r="D23" s="21">
        <v>45.8</v>
      </c>
      <c r="E23" s="517"/>
      <c r="F23" s="518">
        <f>D23*E23</f>
        <v>0</v>
      </c>
    </row>
    <row r="24" spans="3:6" ht="16.5">
      <c r="C24" s="327"/>
      <c r="D24" s="16"/>
      <c r="E24" s="512"/>
      <c r="F24" s="515"/>
    </row>
    <row r="25" spans="1:6" ht="16.5">
      <c r="A25" s="13">
        <v>4</v>
      </c>
      <c r="B25" s="13" t="s">
        <v>967</v>
      </c>
      <c r="C25" s="327"/>
      <c r="D25" s="16"/>
      <c r="E25" s="512"/>
      <c r="F25" s="515"/>
    </row>
    <row r="26" spans="2:6" ht="16.5">
      <c r="B26" s="13" t="s">
        <v>968</v>
      </c>
      <c r="C26" s="327"/>
      <c r="D26" s="16"/>
      <c r="E26" s="512"/>
      <c r="F26" s="515"/>
    </row>
    <row r="27" spans="2:6" ht="16.5">
      <c r="B27" s="13" t="s">
        <v>969</v>
      </c>
      <c r="C27" s="519" t="s">
        <v>970</v>
      </c>
      <c r="D27" s="21"/>
      <c r="E27" s="517"/>
      <c r="F27" s="518">
        <f>E27</f>
        <v>0</v>
      </c>
    </row>
    <row r="28" spans="3:6" ht="16.5">
      <c r="C28" s="306"/>
      <c r="D28" s="16"/>
      <c r="E28" s="514"/>
      <c r="F28" s="516"/>
    </row>
    <row r="29" spans="1:6" ht="16.5">
      <c r="A29" s="13"/>
      <c r="B29" s="520" t="s">
        <v>636</v>
      </c>
      <c r="C29" s="141"/>
      <c r="D29" s="521"/>
      <c r="E29" s="522"/>
      <c r="F29" s="524">
        <f>SUM(F15:F27)</f>
        <v>0</v>
      </c>
    </row>
    <row r="30" spans="4:6" ht="16.5">
      <c r="D30" s="16"/>
      <c r="E30" s="16"/>
      <c r="F30" s="17"/>
    </row>
    <row r="31" spans="4:6" ht="16.5">
      <c r="D31" s="16"/>
      <c r="E31" s="16"/>
      <c r="F31" s="17"/>
    </row>
    <row r="32" spans="4:6" ht="16.5">
      <c r="D32" s="16"/>
      <c r="E32" s="16"/>
      <c r="F32" s="17"/>
    </row>
    <row r="33" spans="2:6" ht="16.5">
      <c r="B33" s="19" t="s">
        <v>638</v>
      </c>
      <c r="D33" s="16"/>
      <c r="E33" s="16"/>
      <c r="F33" s="17"/>
    </row>
    <row r="34" spans="4:6" ht="16.5">
      <c r="D34" s="16"/>
      <c r="E34" s="16"/>
      <c r="F34" s="17"/>
    </row>
    <row r="35" spans="1:6" ht="16.5">
      <c r="A35" s="13"/>
      <c r="B35" s="11" t="s">
        <v>183</v>
      </c>
      <c r="D35" s="16"/>
      <c r="E35" s="525"/>
      <c r="F35" s="526"/>
    </row>
    <row r="36" spans="2:6" ht="16.5">
      <c r="B36" s="11"/>
      <c r="D36" s="16"/>
      <c r="E36" s="525"/>
      <c r="F36" s="526"/>
    </row>
    <row r="37" spans="3:6" ht="16.5">
      <c r="C37" s="18" t="s">
        <v>988</v>
      </c>
      <c r="D37" s="35" t="s">
        <v>989</v>
      </c>
      <c r="E37" s="36" t="s">
        <v>990</v>
      </c>
      <c r="F37" s="37" t="s">
        <v>991</v>
      </c>
    </row>
    <row r="38" spans="1:6" ht="16.5">
      <c r="A38" s="13">
        <v>1</v>
      </c>
      <c r="B38" s="13" t="s">
        <v>820</v>
      </c>
      <c r="C38" s="475"/>
      <c r="D38" s="16"/>
      <c r="E38" s="511"/>
      <c r="F38" s="528"/>
    </row>
    <row r="39" spans="2:6" ht="16.5">
      <c r="B39" s="13" t="s">
        <v>821</v>
      </c>
      <c r="C39" s="327"/>
      <c r="D39" s="16"/>
      <c r="E39" s="512"/>
      <c r="F39" s="515"/>
    </row>
    <row r="40" spans="2:6" ht="16.5">
      <c r="B40" s="13" t="s">
        <v>822</v>
      </c>
      <c r="C40" s="327"/>
      <c r="D40" s="16"/>
      <c r="E40" s="512"/>
      <c r="F40" s="515"/>
    </row>
    <row r="41" spans="2:6" ht="16.5">
      <c r="B41" s="13" t="s">
        <v>823</v>
      </c>
      <c r="C41" s="330" t="s">
        <v>641</v>
      </c>
      <c r="D41" s="21">
        <v>97.5</v>
      </c>
      <c r="E41" s="517"/>
      <c r="F41" s="518">
        <f>D41*E41</f>
        <v>0</v>
      </c>
    </row>
    <row r="42" spans="3:6" ht="16.5">
      <c r="C42" s="327"/>
      <c r="D42" s="16"/>
      <c r="E42" s="512"/>
      <c r="F42" s="515"/>
    </row>
    <row r="43" spans="1:6" ht="16.5">
      <c r="A43" s="13">
        <v>2</v>
      </c>
      <c r="B43" s="13" t="s">
        <v>824</v>
      </c>
      <c r="C43" s="327"/>
      <c r="D43" s="16"/>
      <c r="E43" s="512"/>
      <c r="F43" s="515"/>
    </row>
    <row r="44" spans="2:6" ht="16.5">
      <c r="B44" s="13" t="s">
        <v>830</v>
      </c>
      <c r="C44" s="327"/>
      <c r="D44" s="16"/>
      <c r="E44" s="512"/>
      <c r="F44" s="515"/>
    </row>
    <row r="45" spans="2:6" ht="16.5">
      <c r="B45" s="13" t="s">
        <v>640</v>
      </c>
      <c r="C45" s="327"/>
      <c r="D45" s="16"/>
      <c r="E45" s="512"/>
      <c r="F45" s="515"/>
    </row>
    <row r="46" spans="2:6" ht="16.5">
      <c r="B46" s="13" t="s">
        <v>826</v>
      </c>
      <c r="C46" s="327"/>
      <c r="D46" s="16"/>
      <c r="E46" s="512"/>
      <c r="F46" s="515"/>
    </row>
    <row r="47" spans="2:8" ht="16.5">
      <c r="B47" s="13" t="s">
        <v>825</v>
      </c>
      <c r="C47" s="330" t="s">
        <v>641</v>
      </c>
      <c r="D47" s="21">
        <v>33.56</v>
      </c>
      <c r="E47" s="517"/>
      <c r="F47" s="518">
        <f>D47*E47</f>
        <v>0</v>
      </c>
      <c r="H47" s="14"/>
    </row>
    <row r="48" spans="3:6" ht="16.5">
      <c r="C48" s="327"/>
      <c r="D48" s="16"/>
      <c r="E48" s="512"/>
      <c r="F48" s="515"/>
    </row>
    <row r="49" spans="1:6" ht="16.5">
      <c r="A49" s="13">
        <v>3</v>
      </c>
      <c r="B49" s="13" t="s">
        <v>829</v>
      </c>
      <c r="C49" s="327"/>
      <c r="D49" s="16"/>
      <c r="E49" s="512"/>
      <c r="F49" s="515"/>
    </row>
    <row r="50" spans="2:6" ht="16.5">
      <c r="B50" s="13" t="s">
        <v>639</v>
      </c>
      <c r="C50" s="327"/>
      <c r="D50" s="16"/>
      <c r="E50" s="512"/>
      <c r="F50" s="515"/>
    </row>
    <row r="51" spans="2:6" ht="16.5">
      <c r="B51" s="13" t="s">
        <v>827</v>
      </c>
      <c r="C51" s="327"/>
      <c r="D51" s="16"/>
      <c r="E51" s="512"/>
      <c r="F51" s="515"/>
    </row>
    <row r="52" spans="2:6" ht="16.5">
      <c r="B52" s="13" t="s">
        <v>828</v>
      </c>
      <c r="C52" s="327"/>
      <c r="D52" s="16"/>
      <c r="E52" s="512"/>
      <c r="F52" s="515"/>
    </row>
    <row r="53" spans="2:6" ht="16.5">
      <c r="B53" s="13" t="s">
        <v>831</v>
      </c>
      <c r="C53" s="330" t="s">
        <v>641</v>
      </c>
      <c r="D53" s="21">
        <f>12.8+4.2</f>
        <v>17</v>
      </c>
      <c r="E53" s="517"/>
      <c r="F53" s="518">
        <f>D53*E53</f>
        <v>0</v>
      </c>
    </row>
    <row r="54" spans="3:6" ht="16.5">
      <c r="C54" s="327"/>
      <c r="D54" s="16"/>
      <c r="E54" s="512"/>
      <c r="F54" s="515"/>
    </row>
    <row r="55" spans="1:6" ht="16.5">
      <c r="A55" s="13">
        <v>4</v>
      </c>
      <c r="B55" s="13" t="s">
        <v>646</v>
      </c>
      <c r="C55" s="327"/>
      <c r="D55" s="16"/>
      <c r="E55" s="512"/>
      <c r="F55" s="515"/>
    </row>
    <row r="56" spans="2:6" ht="16.5">
      <c r="B56" s="13" t="s">
        <v>645</v>
      </c>
      <c r="C56" s="330" t="s">
        <v>635</v>
      </c>
      <c r="D56" s="21">
        <v>37.5</v>
      </c>
      <c r="E56" s="517"/>
      <c r="F56" s="518">
        <f>D56*E56</f>
        <v>0</v>
      </c>
    </row>
    <row r="57" spans="3:6" ht="16.5">
      <c r="C57" s="327"/>
      <c r="D57" s="16"/>
      <c r="E57" s="512"/>
      <c r="F57" s="515"/>
    </row>
    <row r="58" spans="1:6" ht="16.5">
      <c r="A58" s="13">
        <v>5</v>
      </c>
      <c r="B58" s="13" t="s">
        <v>642</v>
      </c>
      <c r="C58" s="327"/>
      <c r="D58" s="16"/>
      <c r="E58" s="512"/>
      <c r="F58" s="515"/>
    </row>
    <row r="59" spans="2:6" ht="16.5">
      <c r="B59" s="13" t="s">
        <v>643</v>
      </c>
      <c r="C59" s="327"/>
      <c r="D59" s="16"/>
      <c r="E59" s="512"/>
      <c r="F59" s="515"/>
    </row>
    <row r="60" spans="2:6" ht="16.5">
      <c r="B60" s="13" t="s">
        <v>644</v>
      </c>
      <c r="C60" s="327"/>
      <c r="D60" s="16"/>
      <c r="E60" s="512"/>
      <c r="F60" s="515"/>
    </row>
    <row r="61" spans="2:6" ht="16.5">
      <c r="B61" s="13" t="s">
        <v>832</v>
      </c>
      <c r="C61" s="330" t="s">
        <v>635</v>
      </c>
      <c r="D61" s="21">
        <v>4.8</v>
      </c>
      <c r="E61" s="517"/>
      <c r="F61" s="518">
        <f>D61*E61</f>
        <v>0</v>
      </c>
    </row>
    <row r="62" spans="3:6" ht="16.5">
      <c r="C62" s="327"/>
      <c r="D62" s="16"/>
      <c r="E62" s="512"/>
      <c r="F62" s="515"/>
    </row>
    <row r="63" spans="1:6" ht="16.5">
      <c r="A63" s="13">
        <v>6</v>
      </c>
      <c r="B63" s="13" t="s">
        <v>642</v>
      </c>
      <c r="C63" s="327"/>
      <c r="D63" s="16"/>
      <c r="E63" s="512"/>
      <c r="F63" s="515"/>
    </row>
    <row r="64" spans="2:6" ht="16.5">
      <c r="B64" s="13" t="s">
        <v>647</v>
      </c>
      <c r="C64" s="327"/>
      <c r="D64" s="16"/>
      <c r="E64" s="512"/>
      <c r="F64" s="515"/>
    </row>
    <row r="65" spans="2:6" ht="16.5">
      <c r="B65" s="13" t="s">
        <v>652</v>
      </c>
      <c r="C65" s="306" t="s">
        <v>635</v>
      </c>
      <c r="D65" s="514">
        <v>50.1</v>
      </c>
      <c r="E65" s="527"/>
      <c r="F65" s="516">
        <f>D65*E65</f>
        <v>0</v>
      </c>
    </row>
    <row r="66" spans="3:6" ht="16.5">
      <c r="C66" s="475"/>
      <c r="D66" s="16"/>
      <c r="E66" s="511"/>
      <c r="F66" s="528"/>
    </row>
    <row r="67" spans="1:6" ht="16.5">
      <c r="A67" s="13">
        <v>7</v>
      </c>
      <c r="B67" s="13" t="s">
        <v>833</v>
      </c>
      <c r="C67" s="327"/>
      <c r="D67" s="16"/>
      <c r="E67" s="512"/>
      <c r="F67" s="515"/>
    </row>
    <row r="68" spans="2:6" ht="16.5">
      <c r="B68" s="13" t="s">
        <v>648</v>
      </c>
      <c r="C68" s="327"/>
      <c r="D68" s="16"/>
      <c r="E68" s="512"/>
      <c r="F68" s="515"/>
    </row>
    <row r="69" spans="2:6" ht="16.5">
      <c r="B69" s="13" t="s">
        <v>649</v>
      </c>
      <c r="C69" s="475" t="s">
        <v>641</v>
      </c>
      <c r="D69" s="530">
        <f>33.56-12.02</f>
        <v>21.540000000000003</v>
      </c>
      <c r="E69" s="531"/>
      <c r="F69" s="528">
        <f>D69*E69</f>
        <v>0</v>
      </c>
    </row>
    <row r="70" spans="3:6" ht="16.5">
      <c r="C70" s="306"/>
      <c r="D70" s="529"/>
      <c r="E70" s="514"/>
      <c r="F70" s="516"/>
    </row>
    <row r="71" spans="1:6" ht="16.5">
      <c r="A71" s="13">
        <v>8</v>
      </c>
      <c r="B71" s="13" t="s">
        <v>651</v>
      </c>
      <c r="C71" s="327"/>
      <c r="D71" s="16"/>
      <c r="E71" s="512"/>
      <c r="F71" s="515"/>
    </row>
    <row r="72" spans="2:6" ht="16.5">
      <c r="B72" s="13" t="s">
        <v>650</v>
      </c>
      <c r="C72" s="327"/>
      <c r="D72" s="16"/>
      <c r="E72" s="512"/>
      <c r="F72" s="515"/>
    </row>
    <row r="73" spans="2:6" ht="16.5">
      <c r="B73" s="13" t="s">
        <v>480</v>
      </c>
      <c r="C73" s="327"/>
      <c r="D73" s="16"/>
      <c r="E73" s="512"/>
      <c r="F73" s="515"/>
    </row>
    <row r="74" spans="2:6" ht="16.5">
      <c r="B74" s="13" t="s">
        <v>481</v>
      </c>
      <c r="C74" s="330" t="s">
        <v>641</v>
      </c>
      <c r="D74" s="21">
        <f>46.8+12*0.4*0.6</f>
        <v>49.68</v>
      </c>
      <c r="E74" s="517"/>
      <c r="F74" s="518">
        <f>D74*E74</f>
        <v>0</v>
      </c>
    </row>
    <row r="75" spans="3:6" ht="16.5">
      <c r="C75" s="327"/>
      <c r="D75" s="16"/>
      <c r="E75" s="512"/>
      <c r="F75" s="515"/>
    </row>
    <row r="76" spans="1:6" ht="16.5">
      <c r="A76" s="13">
        <v>9</v>
      </c>
      <c r="B76" s="13" t="s">
        <v>475</v>
      </c>
      <c r="C76" s="327"/>
      <c r="D76" s="16"/>
      <c r="E76" s="512"/>
      <c r="F76" s="515"/>
    </row>
    <row r="77" spans="2:6" ht="16.5">
      <c r="B77" s="13" t="s">
        <v>476</v>
      </c>
      <c r="C77" s="327"/>
      <c r="D77" s="16"/>
      <c r="E77" s="512"/>
      <c r="F77" s="515"/>
    </row>
    <row r="78" spans="2:6" ht="16.5">
      <c r="B78" s="13" t="s">
        <v>477</v>
      </c>
      <c r="C78" s="330" t="s">
        <v>641</v>
      </c>
      <c r="D78" s="21">
        <f>33.56-21.54+17</f>
        <v>29.020000000000003</v>
      </c>
      <c r="E78" s="517"/>
      <c r="F78" s="518">
        <f>D78*E78</f>
        <v>0</v>
      </c>
    </row>
    <row r="79" spans="3:6" ht="16.5">
      <c r="C79" s="327"/>
      <c r="D79" s="16"/>
      <c r="E79" s="512"/>
      <c r="F79" s="515"/>
    </row>
    <row r="80" spans="1:6" ht="16.5">
      <c r="A80" s="13">
        <v>10</v>
      </c>
      <c r="B80" s="13" t="s">
        <v>702</v>
      </c>
      <c r="C80" s="327"/>
      <c r="D80" s="16"/>
      <c r="E80" s="512"/>
      <c r="F80" s="515"/>
    </row>
    <row r="81" spans="2:6" ht="16.5">
      <c r="B81" s="13" t="s">
        <v>478</v>
      </c>
      <c r="C81" s="327"/>
      <c r="D81" s="16"/>
      <c r="E81" s="512"/>
      <c r="F81" s="515"/>
    </row>
    <row r="82" spans="2:6" ht="16.5">
      <c r="B82" s="13" t="s">
        <v>703</v>
      </c>
      <c r="C82" s="327"/>
      <c r="D82" s="16"/>
      <c r="E82" s="512"/>
      <c r="F82" s="515"/>
    </row>
    <row r="83" spans="2:6" ht="16.5">
      <c r="B83" s="13" t="s">
        <v>698</v>
      </c>
      <c r="C83" s="330" t="s">
        <v>701</v>
      </c>
      <c r="D83" s="21">
        <v>16</v>
      </c>
      <c r="E83" s="517"/>
      <c r="F83" s="518">
        <f>D83*E83</f>
        <v>0</v>
      </c>
    </row>
    <row r="84" spans="2:6" ht="16.5">
      <c r="B84" s="13" t="s">
        <v>704</v>
      </c>
      <c r="C84" s="330" t="s">
        <v>701</v>
      </c>
      <c r="D84" s="21">
        <v>16</v>
      </c>
      <c r="E84" s="517"/>
      <c r="F84" s="518">
        <f>D84*E84</f>
        <v>0</v>
      </c>
    </row>
    <row r="85" spans="2:6" ht="16.5">
      <c r="B85" s="13" t="s">
        <v>699</v>
      </c>
      <c r="C85" s="330" t="s">
        <v>700</v>
      </c>
      <c r="D85" s="21"/>
      <c r="E85" s="532"/>
      <c r="F85" s="518">
        <v>100</v>
      </c>
    </row>
    <row r="86" spans="3:6" ht="16.5">
      <c r="C86" s="306"/>
      <c r="D86" s="16"/>
      <c r="E86" s="514"/>
      <c r="F86" s="516"/>
    </row>
    <row r="87" spans="1:6" ht="16.5">
      <c r="A87" s="13"/>
      <c r="B87" s="520" t="s">
        <v>653</v>
      </c>
      <c r="C87" s="141"/>
      <c r="D87" s="521"/>
      <c r="E87" s="522"/>
      <c r="F87" s="523">
        <f>SUM(F41:F85)</f>
        <v>100</v>
      </c>
    </row>
    <row r="88" spans="4:6" ht="16.5">
      <c r="D88" s="16"/>
      <c r="E88" s="16"/>
      <c r="F88" s="17"/>
    </row>
    <row r="89" spans="4:6" ht="16.5">
      <c r="D89" s="16"/>
      <c r="E89" s="16"/>
      <c r="F89" s="17"/>
    </row>
    <row r="90" spans="4:6" ht="16.5">
      <c r="D90" s="16"/>
      <c r="E90" s="16"/>
      <c r="F90" s="17"/>
    </row>
    <row r="91" spans="2:6" ht="16.5">
      <c r="B91" s="19" t="s">
        <v>654</v>
      </c>
      <c r="D91" s="16"/>
      <c r="E91" s="16"/>
      <c r="F91" s="17"/>
    </row>
    <row r="92" spans="1:6" ht="16.5">
      <c r="A92" s="13"/>
      <c r="C92" s="18" t="s">
        <v>988</v>
      </c>
      <c r="D92" s="187" t="s">
        <v>989</v>
      </c>
      <c r="E92" s="36" t="s">
        <v>990</v>
      </c>
      <c r="F92" s="37" t="s">
        <v>991</v>
      </c>
    </row>
    <row r="93" spans="1:6" ht="16.5">
      <c r="A93" s="13">
        <v>1</v>
      </c>
      <c r="B93" s="13" t="s">
        <v>655</v>
      </c>
      <c r="C93" s="475"/>
      <c r="D93" s="16"/>
      <c r="E93" s="511"/>
      <c r="F93" s="515"/>
    </row>
    <row r="94" spans="2:6" ht="16.5">
      <c r="B94" s="13" t="s">
        <v>656</v>
      </c>
      <c r="C94" s="327"/>
      <c r="D94" s="16"/>
      <c r="E94" s="512"/>
      <c r="F94" s="515"/>
    </row>
    <row r="95" spans="2:6" ht="16.5">
      <c r="B95" s="13" t="s">
        <v>977</v>
      </c>
      <c r="C95" s="330" t="s">
        <v>641</v>
      </c>
      <c r="D95" s="533">
        <v>19.88</v>
      </c>
      <c r="E95" s="517"/>
      <c r="F95" s="518">
        <f>D95*E95</f>
        <v>0</v>
      </c>
    </row>
    <row r="96" spans="3:6" ht="18" customHeight="1">
      <c r="C96" s="327"/>
      <c r="D96" s="16"/>
      <c r="E96" s="512"/>
      <c r="F96" s="515"/>
    </row>
    <row r="97" spans="1:6" ht="16.5">
      <c r="A97" s="13">
        <v>2</v>
      </c>
      <c r="B97" s="13" t="s">
        <v>655</v>
      </c>
      <c r="C97" s="327"/>
      <c r="D97" s="16"/>
      <c r="E97" s="512"/>
      <c r="F97" s="515"/>
    </row>
    <row r="98" spans="2:6" ht="16.5">
      <c r="B98" s="13" t="s">
        <v>673</v>
      </c>
      <c r="C98" s="327"/>
      <c r="D98" s="16"/>
      <c r="E98" s="512"/>
      <c r="F98" s="515"/>
    </row>
    <row r="99" spans="2:6" ht="16.5">
      <c r="B99" s="13" t="s">
        <v>657</v>
      </c>
      <c r="C99" s="327"/>
      <c r="D99" s="16"/>
      <c r="E99" s="512"/>
      <c r="F99" s="515"/>
    </row>
    <row r="100" spans="2:6" ht="16.5">
      <c r="B100" s="13" t="s">
        <v>658</v>
      </c>
      <c r="C100" s="327"/>
      <c r="D100" s="16"/>
      <c r="E100" s="512"/>
      <c r="F100" s="515"/>
    </row>
    <row r="101" spans="2:6" ht="16.5">
      <c r="B101" s="13" t="s">
        <v>479</v>
      </c>
      <c r="C101" s="330" t="s">
        <v>635</v>
      </c>
      <c r="D101" s="21">
        <v>4.8</v>
      </c>
      <c r="E101" s="517"/>
      <c r="F101" s="518">
        <f>D101*E101</f>
        <v>0</v>
      </c>
    </row>
    <row r="102" spans="3:6" ht="16.5">
      <c r="C102" s="327"/>
      <c r="D102" s="16"/>
      <c r="E102" s="512"/>
      <c r="F102" s="515"/>
    </row>
    <row r="103" spans="1:6" ht="16.5">
      <c r="A103" s="13">
        <v>3</v>
      </c>
      <c r="B103" s="13" t="s">
        <v>482</v>
      </c>
      <c r="C103" s="327"/>
      <c r="D103" s="16"/>
      <c r="E103" s="512"/>
      <c r="F103" s="515"/>
    </row>
    <row r="104" spans="2:6" ht="16.5">
      <c r="B104" s="13" t="s">
        <v>483</v>
      </c>
      <c r="C104" s="327"/>
      <c r="D104" s="16"/>
      <c r="E104" s="512"/>
      <c r="F104" s="515"/>
    </row>
    <row r="105" spans="2:6" ht="16.5">
      <c r="B105" s="13" t="s">
        <v>484</v>
      </c>
      <c r="C105" s="327"/>
      <c r="D105" s="16"/>
      <c r="E105" s="512"/>
      <c r="F105" s="515"/>
    </row>
    <row r="106" spans="2:6" ht="16.5">
      <c r="B106" s="13" t="s">
        <v>485</v>
      </c>
      <c r="C106" s="330" t="s">
        <v>633</v>
      </c>
      <c r="D106" s="21">
        <v>7.8</v>
      </c>
      <c r="E106" s="517"/>
      <c r="F106" s="518">
        <f>D106*E106</f>
        <v>0</v>
      </c>
    </row>
    <row r="107" spans="3:6" ht="16.5">
      <c r="C107" s="327"/>
      <c r="D107" s="16"/>
      <c r="E107" s="512"/>
      <c r="F107" s="515"/>
    </row>
    <row r="108" spans="1:6" ht="16.5">
      <c r="A108" s="13">
        <v>4</v>
      </c>
      <c r="B108" s="13" t="s">
        <v>723</v>
      </c>
      <c r="C108" s="327"/>
      <c r="D108" s="16"/>
      <c r="E108" s="512"/>
      <c r="F108" s="515"/>
    </row>
    <row r="109" spans="2:6" ht="16.5">
      <c r="B109" s="13" t="s">
        <v>486</v>
      </c>
      <c r="C109" s="327"/>
      <c r="D109" s="16"/>
      <c r="E109" s="512"/>
      <c r="F109" s="515"/>
    </row>
    <row r="110" spans="2:6" ht="16.5">
      <c r="B110" s="13" t="s">
        <v>487</v>
      </c>
      <c r="C110" s="330" t="s">
        <v>633</v>
      </c>
      <c r="D110" s="21">
        <v>1.2</v>
      </c>
      <c r="E110" s="517"/>
      <c r="F110" s="518">
        <f>D110*E110</f>
        <v>0</v>
      </c>
    </row>
    <row r="111" spans="3:6" ht="16.5">
      <c r="C111" s="327"/>
      <c r="D111" s="16"/>
      <c r="E111" s="512"/>
      <c r="F111" s="515"/>
    </row>
    <row r="112" spans="1:6" ht="16.5">
      <c r="A112" s="13">
        <v>5</v>
      </c>
      <c r="B112" s="13" t="s">
        <v>659</v>
      </c>
      <c r="C112" s="327"/>
      <c r="D112" s="16"/>
      <c r="E112" s="512"/>
      <c r="F112" s="515"/>
    </row>
    <row r="113" spans="2:6" ht="16.5">
      <c r="B113" s="13" t="s">
        <v>660</v>
      </c>
      <c r="C113" s="327"/>
      <c r="D113" s="16"/>
      <c r="E113" s="512"/>
      <c r="F113" s="515"/>
    </row>
    <row r="114" spans="2:6" ht="16.5">
      <c r="B114" s="13" t="s">
        <v>488</v>
      </c>
      <c r="C114" s="330" t="s">
        <v>641</v>
      </c>
      <c r="D114" s="21">
        <f>3.5+4.4+(2.84+5.66)*1.15+0.02</f>
        <v>17.694999999999997</v>
      </c>
      <c r="E114" s="517"/>
      <c r="F114" s="518">
        <f>D114*E114</f>
        <v>0</v>
      </c>
    </row>
    <row r="115" spans="3:6" ht="16.5">
      <c r="C115" s="327"/>
      <c r="D115" s="16"/>
      <c r="E115" s="512"/>
      <c r="F115" s="515"/>
    </row>
    <row r="116" spans="1:6" ht="16.5">
      <c r="A116" s="13">
        <v>6</v>
      </c>
      <c r="B116" s="13" t="s">
        <v>661</v>
      </c>
      <c r="C116" s="327"/>
      <c r="D116" s="16"/>
      <c r="E116" s="512"/>
      <c r="F116" s="515"/>
    </row>
    <row r="117" spans="2:6" ht="16.5">
      <c r="B117" s="13" t="s">
        <v>660</v>
      </c>
      <c r="C117" s="327"/>
      <c r="D117" s="16"/>
      <c r="E117" s="512"/>
      <c r="F117" s="515"/>
    </row>
    <row r="118" spans="2:6" ht="16.5">
      <c r="B118" s="13" t="s">
        <v>489</v>
      </c>
      <c r="C118" s="330" t="s">
        <v>641</v>
      </c>
      <c r="D118" s="21">
        <v>0.75</v>
      </c>
      <c r="E118" s="517"/>
      <c r="F118" s="518">
        <f>D118*E118</f>
        <v>0</v>
      </c>
    </row>
    <row r="119" spans="3:6" ht="16.5">
      <c r="C119" s="327"/>
      <c r="D119" s="16"/>
      <c r="E119" s="512"/>
      <c r="F119" s="515"/>
    </row>
    <row r="120" spans="1:6" ht="16.5">
      <c r="A120" s="13">
        <v>7</v>
      </c>
      <c r="B120" s="13" t="s">
        <v>661</v>
      </c>
      <c r="C120" s="327"/>
      <c r="D120" s="16"/>
      <c r="E120" s="512"/>
      <c r="F120" s="515"/>
    </row>
    <row r="121" spans="2:6" ht="16.5">
      <c r="B121" s="13" t="s">
        <v>490</v>
      </c>
      <c r="C121" s="327"/>
      <c r="D121" s="16"/>
      <c r="E121" s="512"/>
      <c r="F121" s="515"/>
    </row>
    <row r="122" spans="2:6" ht="16.5">
      <c r="B122" s="13" t="s">
        <v>489</v>
      </c>
      <c r="C122" s="330" t="s">
        <v>641</v>
      </c>
      <c r="D122" s="21">
        <f>0.96+2.5+13.8+7.5</f>
        <v>24.76</v>
      </c>
      <c r="E122" s="517"/>
      <c r="F122" s="518">
        <f>D122*E122</f>
        <v>0</v>
      </c>
    </row>
    <row r="123" spans="3:6" ht="16.5">
      <c r="C123" s="327"/>
      <c r="D123" s="16"/>
      <c r="E123" s="512"/>
      <c r="F123" s="515"/>
    </row>
    <row r="124" spans="1:6" ht="16.5">
      <c r="A124" s="13">
        <v>8</v>
      </c>
      <c r="B124" s="13" t="s">
        <v>661</v>
      </c>
      <c r="C124" s="327"/>
      <c r="D124" s="16"/>
      <c r="E124" s="512"/>
      <c r="F124" s="515"/>
    </row>
    <row r="125" spans="2:6" ht="16.5">
      <c r="B125" s="13" t="s">
        <v>662</v>
      </c>
      <c r="C125" s="327"/>
      <c r="D125" s="16"/>
      <c r="E125" s="512"/>
      <c r="F125" s="515"/>
    </row>
    <row r="126" spans="2:6" ht="16.5">
      <c r="B126" s="13" t="s">
        <v>489</v>
      </c>
      <c r="C126" s="330" t="s">
        <v>641</v>
      </c>
      <c r="D126" s="532">
        <f>2.35+2.8+0.12+5.5+1+5+18.6+8.1+0.8+0.9+2.1+0.5</f>
        <v>47.77</v>
      </c>
      <c r="E126" s="517"/>
      <c r="F126" s="518">
        <f>D126*E126</f>
        <v>0</v>
      </c>
    </row>
    <row r="127" spans="3:6" ht="16.5">
      <c r="C127" s="534"/>
      <c r="D127" s="511"/>
      <c r="E127" s="16"/>
      <c r="F127" s="528"/>
    </row>
    <row r="128" spans="1:6" ht="16.5">
      <c r="A128" s="13">
        <v>9</v>
      </c>
      <c r="B128" s="13" t="s">
        <v>661</v>
      </c>
      <c r="C128" s="272"/>
      <c r="D128" s="512"/>
      <c r="E128" s="16"/>
      <c r="F128" s="515"/>
    </row>
    <row r="129" spans="2:6" ht="16.5">
      <c r="B129" s="13" t="s">
        <v>663</v>
      </c>
      <c r="C129" s="272"/>
      <c r="D129" s="512"/>
      <c r="E129" s="16"/>
      <c r="F129" s="515"/>
    </row>
    <row r="130" spans="2:6" ht="16.5">
      <c r="B130" s="13" t="s">
        <v>489</v>
      </c>
      <c r="C130" s="364" t="s">
        <v>641</v>
      </c>
      <c r="D130" s="532">
        <f>0.6+0.5+5+19.9+0.4</f>
        <v>26.4</v>
      </c>
      <c r="E130" s="538"/>
      <c r="F130" s="518">
        <f>D130*E130</f>
        <v>0</v>
      </c>
    </row>
    <row r="131" spans="3:6" ht="16.5">
      <c r="C131" s="272"/>
      <c r="D131" s="512"/>
      <c r="E131" s="16"/>
      <c r="F131" s="515"/>
    </row>
    <row r="132" spans="1:6" ht="16.5">
      <c r="A132" s="13">
        <v>10</v>
      </c>
      <c r="B132" s="13" t="s">
        <v>661</v>
      </c>
      <c r="C132" s="272"/>
      <c r="D132" s="512"/>
      <c r="E132" s="16"/>
      <c r="F132" s="515"/>
    </row>
    <row r="133" spans="2:6" ht="16.5">
      <c r="B133" s="13" t="s">
        <v>491</v>
      </c>
      <c r="C133" s="272"/>
      <c r="D133" s="512"/>
      <c r="E133" s="16"/>
      <c r="F133" s="515"/>
    </row>
    <row r="134" spans="2:6" ht="16.5">
      <c r="B134" s="13" t="s">
        <v>705</v>
      </c>
      <c r="C134" s="364" t="s">
        <v>641</v>
      </c>
      <c r="D134" s="532">
        <f>0.7+0.5+0.41+0.4+0.19</f>
        <v>2.1999999999999997</v>
      </c>
      <c r="E134" s="538"/>
      <c r="F134" s="518">
        <f>D134*E134</f>
        <v>0</v>
      </c>
    </row>
    <row r="135" spans="3:6" ht="16.5">
      <c r="C135" s="272"/>
      <c r="D135" s="512"/>
      <c r="E135" s="16"/>
      <c r="F135" s="515"/>
    </row>
    <row r="136" spans="1:6" ht="16.5">
      <c r="A136" s="13">
        <v>11</v>
      </c>
      <c r="B136" s="13" t="s">
        <v>661</v>
      </c>
      <c r="C136" s="272"/>
      <c r="D136" s="512"/>
      <c r="E136" s="16"/>
      <c r="F136" s="515"/>
    </row>
    <row r="137" spans="2:6" ht="16.5">
      <c r="B137" s="13" t="s">
        <v>664</v>
      </c>
      <c r="C137" s="272"/>
      <c r="D137" s="512"/>
      <c r="E137" s="16"/>
      <c r="F137" s="515"/>
    </row>
    <row r="138" spans="2:6" ht="16.5">
      <c r="B138" s="13" t="s">
        <v>489</v>
      </c>
      <c r="C138" s="364" t="s">
        <v>641</v>
      </c>
      <c r="D138" s="532">
        <f>0.5</f>
        <v>0.5</v>
      </c>
      <c r="E138" s="538"/>
      <c r="F138" s="518">
        <f>D138*E138</f>
        <v>0</v>
      </c>
    </row>
    <row r="139" spans="3:6" ht="16.5">
      <c r="C139" s="272"/>
      <c r="D139" s="512"/>
      <c r="E139" s="16"/>
      <c r="F139" s="515"/>
    </row>
    <row r="140" spans="1:6" ht="16.5">
      <c r="A140" s="13">
        <v>12</v>
      </c>
      <c r="B140" s="13" t="s">
        <v>492</v>
      </c>
      <c r="C140" s="272"/>
      <c r="D140" s="512"/>
      <c r="E140" s="16"/>
      <c r="F140" s="515"/>
    </row>
    <row r="141" spans="2:6" ht="16.5">
      <c r="B141" s="13" t="s">
        <v>958</v>
      </c>
      <c r="C141" s="272"/>
      <c r="D141" s="512"/>
      <c r="E141" s="16"/>
      <c r="F141" s="515"/>
    </row>
    <row r="142" spans="2:6" ht="16.5">
      <c r="B142" s="13" t="s">
        <v>959</v>
      </c>
      <c r="C142" s="272"/>
      <c r="D142" s="512"/>
      <c r="E142" s="16"/>
      <c r="F142" s="515"/>
    </row>
    <row r="143" spans="2:6" ht="16.5">
      <c r="B143" s="13" t="s">
        <v>964</v>
      </c>
      <c r="C143" s="272"/>
      <c r="D143" s="512"/>
      <c r="E143" s="16"/>
      <c r="F143" s="515"/>
    </row>
    <row r="144" spans="2:6" ht="16.5">
      <c r="B144" s="13" t="s">
        <v>960</v>
      </c>
      <c r="C144" s="364" t="s">
        <v>632</v>
      </c>
      <c r="D144" s="532">
        <f>16+16</f>
        <v>32</v>
      </c>
      <c r="E144" s="538"/>
      <c r="F144" s="518">
        <f>D144*E144</f>
        <v>0</v>
      </c>
    </row>
    <row r="145" spans="3:6" ht="16.5">
      <c r="C145" s="272"/>
      <c r="D145" s="512"/>
      <c r="E145" s="16"/>
      <c r="F145" s="515"/>
    </row>
    <row r="146" spans="1:6" ht="16.5">
      <c r="A146" s="13">
        <v>13</v>
      </c>
      <c r="B146" s="13" t="s">
        <v>493</v>
      </c>
      <c r="C146" s="272"/>
      <c r="D146" s="512"/>
      <c r="E146" s="16"/>
      <c r="F146" s="515"/>
    </row>
    <row r="147" spans="2:6" ht="16.5">
      <c r="B147" s="13" t="s">
        <v>962</v>
      </c>
      <c r="C147" s="272"/>
      <c r="D147" s="512"/>
      <c r="E147" s="16"/>
      <c r="F147" s="515"/>
    </row>
    <row r="148" spans="2:6" ht="16.5">
      <c r="B148" s="13" t="s">
        <v>959</v>
      </c>
      <c r="C148" s="272"/>
      <c r="D148" s="512"/>
      <c r="E148" s="16"/>
      <c r="F148" s="515"/>
    </row>
    <row r="149" spans="2:11" ht="16.5">
      <c r="B149" s="13" t="s">
        <v>964</v>
      </c>
      <c r="C149" s="272"/>
      <c r="D149" s="512"/>
      <c r="E149" s="16"/>
      <c r="F149" s="515"/>
      <c r="K149" s="14"/>
    </row>
    <row r="150" spans="2:6" ht="16.5">
      <c r="B150" s="13" t="s">
        <v>961</v>
      </c>
      <c r="C150" s="364" t="s">
        <v>632</v>
      </c>
      <c r="D150" s="532">
        <f>56+56+116</f>
        <v>228</v>
      </c>
      <c r="E150" s="538"/>
      <c r="F150" s="518">
        <f>D150*E150</f>
        <v>0</v>
      </c>
    </row>
    <row r="151" spans="3:6" ht="16.5">
      <c r="C151" s="272"/>
      <c r="D151" s="512"/>
      <c r="E151" s="16"/>
      <c r="F151" s="515"/>
    </row>
    <row r="152" spans="1:6" ht="16.5">
      <c r="A152" s="13">
        <v>14</v>
      </c>
      <c r="B152" s="13" t="s">
        <v>494</v>
      </c>
      <c r="C152" s="272"/>
      <c r="D152" s="512"/>
      <c r="E152" s="16"/>
      <c r="F152" s="515"/>
    </row>
    <row r="153" spans="2:6" ht="16.5">
      <c r="B153" s="13" t="s">
        <v>963</v>
      </c>
      <c r="C153" s="272"/>
      <c r="D153" s="512"/>
      <c r="E153" s="16"/>
      <c r="F153" s="515"/>
    </row>
    <row r="154" spans="2:6" ht="16.5">
      <c r="B154" s="23" t="s">
        <v>959</v>
      </c>
      <c r="C154" s="272"/>
      <c r="D154" s="512"/>
      <c r="E154" s="16"/>
      <c r="F154" s="515"/>
    </row>
    <row r="155" spans="2:6" ht="16.5">
      <c r="B155" s="13" t="s">
        <v>964</v>
      </c>
      <c r="C155" s="272"/>
      <c r="D155" s="512"/>
      <c r="E155" s="16"/>
      <c r="F155" s="515"/>
    </row>
    <row r="156" spans="2:6" ht="16.5">
      <c r="B156" s="13" t="s">
        <v>961</v>
      </c>
      <c r="C156" s="364" t="s">
        <v>632</v>
      </c>
      <c r="D156" s="532">
        <f>56+56+116</f>
        <v>228</v>
      </c>
      <c r="E156" s="538"/>
      <c r="F156" s="518">
        <f>D156*E156</f>
        <v>0</v>
      </c>
    </row>
    <row r="157" spans="3:6" ht="16.5">
      <c r="C157" s="475"/>
      <c r="D157" s="16"/>
      <c r="E157" s="511"/>
      <c r="F157" s="515"/>
    </row>
    <row r="158" spans="1:6" ht="16.5">
      <c r="A158" s="13">
        <v>15</v>
      </c>
      <c r="B158" s="13" t="s">
        <v>495</v>
      </c>
      <c r="C158" s="330" t="s">
        <v>665</v>
      </c>
      <c r="D158" s="578">
        <f>4531+52+8</f>
        <v>4591</v>
      </c>
      <c r="E158" s="517"/>
      <c r="F158" s="518">
        <f>D158*E158</f>
        <v>0</v>
      </c>
    </row>
    <row r="159" spans="3:6" ht="16.5">
      <c r="C159" s="327"/>
      <c r="D159" s="16"/>
      <c r="E159" s="512"/>
      <c r="F159" s="515"/>
    </row>
    <row r="160" spans="1:6" ht="16.5">
      <c r="A160" s="13">
        <v>16</v>
      </c>
      <c r="B160" s="13" t="s">
        <v>496</v>
      </c>
      <c r="C160" s="330" t="s">
        <v>665</v>
      </c>
      <c r="D160" s="578">
        <f>1419+30*1.25+40</f>
        <v>1496.5</v>
      </c>
      <c r="E160" s="517"/>
      <c r="F160" s="518">
        <f>D160*E160</f>
        <v>0</v>
      </c>
    </row>
    <row r="161" spans="3:6" ht="16.5">
      <c r="C161" s="327"/>
      <c r="D161" s="16"/>
      <c r="E161" s="512"/>
      <c r="F161" s="515"/>
    </row>
    <row r="162" spans="1:6" ht="16.5">
      <c r="A162" s="13">
        <v>17</v>
      </c>
      <c r="B162" s="13" t="s">
        <v>666</v>
      </c>
      <c r="C162" s="327"/>
      <c r="D162" s="16"/>
      <c r="E162" s="512"/>
      <c r="F162" s="515"/>
    </row>
    <row r="163" spans="2:6" ht="16.5">
      <c r="B163" s="13" t="s">
        <v>497</v>
      </c>
      <c r="C163" s="330" t="s">
        <v>665</v>
      </c>
      <c r="D163" s="578">
        <f>5087</f>
        <v>5087</v>
      </c>
      <c r="E163" s="517"/>
      <c r="F163" s="518">
        <f>D163*E163</f>
        <v>0</v>
      </c>
    </row>
    <row r="164" spans="3:6" ht="16.5">
      <c r="C164" s="306"/>
      <c r="D164" s="16"/>
      <c r="E164" s="514"/>
      <c r="F164" s="516"/>
    </row>
    <row r="165" spans="1:6" ht="16.5">
      <c r="A165" s="13"/>
      <c r="B165" s="520" t="s">
        <v>667</v>
      </c>
      <c r="C165" s="141"/>
      <c r="D165" s="521"/>
      <c r="E165" s="539"/>
      <c r="F165" s="524">
        <f>SUM(F95:F163)</f>
        <v>0</v>
      </c>
    </row>
    <row r="166" spans="4:6" ht="16.5">
      <c r="D166" s="16"/>
      <c r="E166" s="16"/>
      <c r="F166" s="17"/>
    </row>
    <row r="167" spans="4:6" ht="16.5">
      <c r="D167" s="16"/>
      <c r="E167" s="16"/>
      <c r="F167" s="17"/>
    </row>
    <row r="168" spans="4:6" ht="16.5">
      <c r="D168" s="16"/>
      <c r="E168" s="16"/>
      <c r="F168" s="17"/>
    </row>
    <row r="169" spans="2:6" ht="16.5">
      <c r="B169" s="19" t="s">
        <v>668</v>
      </c>
      <c r="D169" s="16"/>
      <c r="E169" s="16"/>
      <c r="F169" s="17"/>
    </row>
    <row r="170" spans="1:6" ht="16.5">
      <c r="A170" s="13"/>
      <c r="C170" s="18" t="s">
        <v>988</v>
      </c>
      <c r="D170" s="187" t="s">
        <v>989</v>
      </c>
      <c r="E170" s="36" t="s">
        <v>990</v>
      </c>
      <c r="F170" s="37" t="s">
        <v>991</v>
      </c>
    </row>
    <row r="171" spans="1:6" ht="16.5">
      <c r="A171" s="13">
        <v>1</v>
      </c>
      <c r="B171" s="13" t="s">
        <v>674</v>
      </c>
      <c r="C171" s="534"/>
      <c r="D171" s="511"/>
      <c r="E171" s="511"/>
      <c r="F171" s="515"/>
    </row>
    <row r="172" spans="2:6" ht="16.5">
      <c r="B172" s="13" t="s">
        <v>498</v>
      </c>
      <c r="C172" s="272"/>
      <c r="D172" s="512"/>
      <c r="E172" s="512"/>
      <c r="F172" s="515"/>
    </row>
    <row r="173" spans="2:6" ht="16.5">
      <c r="B173" s="13" t="s">
        <v>499</v>
      </c>
      <c r="C173" s="272"/>
      <c r="D173" s="512"/>
      <c r="E173" s="512"/>
      <c r="F173" s="515"/>
    </row>
    <row r="174" spans="2:6" ht="16.5">
      <c r="B174" s="13" t="s">
        <v>500</v>
      </c>
      <c r="C174" s="364" t="s">
        <v>633</v>
      </c>
      <c r="D174" s="532">
        <f>14.2+7.1+1+1.3+4.3*2+3.5</f>
        <v>35.699999999999996</v>
      </c>
      <c r="E174" s="517"/>
      <c r="F174" s="518">
        <f>D174*E174</f>
        <v>0</v>
      </c>
    </row>
    <row r="175" spans="3:6" ht="16.5">
      <c r="C175" s="272"/>
      <c r="D175" s="512"/>
      <c r="E175" s="512"/>
      <c r="F175" s="515"/>
    </row>
    <row r="176" spans="1:6" ht="16.5">
      <c r="A176" s="13">
        <v>2</v>
      </c>
      <c r="B176" s="13" t="s">
        <v>674</v>
      </c>
      <c r="C176" s="272"/>
      <c r="D176" s="512"/>
      <c r="E176" s="512"/>
      <c r="F176" s="515"/>
    </row>
    <row r="177" spans="2:6" ht="16.5">
      <c r="B177" s="13" t="s">
        <v>502</v>
      </c>
      <c r="C177" s="272"/>
      <c r="D177" s="512"/>
      <c r="E177" s="512"/>
      <c r="F177" s="515"/>
    </row>
    <row r="178" spans="2:6" ht="16.5">
      <c r="B178" s="13" t="s">
        <v>499</v>
      </c>
      <c r="C178" s="272"/>
      <c r="D178" s="512"/>
      <c r="E178" s="512"/>
      <c r="F178" s="515"/>
    </row>
    <row r="179" spans="2:6" ht="16.5">
      <c r="B179" s="13" t="s">
        <v>675</v>
      </c>
      <c r="C179" s="272"/>
      <c r="D179" s="512"/>
      <c r="E179" s="512"/>
      <c r="F179" s="515"/>
    </row>
    <row r="180" spans="2:6" ht="16.5">
      <c r="B180" s="13" t="s">
        <v>501</v>
      </c>
      <c r="C180" s="364" t="s">
        <v>633</v>
      </c>
      <c r="D180" s="532">
        <f>7.7*2</f>
        <v>15.4</v>
      </c>
      <c r="E180" s="517"/>
      <c r="F180" s="518">
        <f>D180*E180</f>
        <v>0</v>
      </c>
    </row>
    <row r="181" spans="3:6" ht="16.5">
      <c r="C181" s="272"/>
      <c r="D181" s="512"/>
      <c r="E181" s="512"/>
      <c r="F181" s="515"/>
    </row>
    <row r="182" spans="1:6" ht="16.5">
      <c r="A182" s="13">
        <v>3</v>
      </c>
      <c r="B182" s="13" t="s">
        <v>676</v>
      </c>
      <c r="C182" s="272"/>
      <c r="D182" s="512"/>
      <c r="E182" s="512"/>
      <c r="F182" s="515"/>
    </row>
    <row r="183" spans="2:6" ht="17.25" customHeight="1">
      <c r="B183" s="13" t="s">
        <v>675</v>
      </c>
      <c r="C183" s="364" t="s">
        <v>635</v>
      </c>
      <c r="D183" s="532">
        <f>6.4+28.2+39+24</f>
        <v>97.6</v>
      </c>
      <c r="E183" s="517"/>
      <c r="F183" s="518">
        <f>D183*E183</f>
        <v>0</v>
      </c>
    </row>
    <row r="184" spans="3:6" ht="19.5" customHeight="1">
      <c r="C184" s="272"/>
      <c r="D184" s="512"/>
      <c r="E184" s="512"/>
      <c r="F184" s="515"/>
    </row>
    <row r="185" spans="1:6" ht="13.5" customHeight="1">
      <c r="A185" s="13">
        <v>4</v>
      </c>
      <c r="B185" s="13" t="s">
        <v>856</v>
      </c>
      <c r="C185" s="272"/>
      <c r="D185" s="512"/>
      <c r="E185" s="512"/>
      <c r="F185" s="515"/>
    </row>
    <row r="186" spans="2:6" ht="16.5">
      <c r="B186" s="13" t="s">
        <v>857</v>
      </c>
      <c r="C186" s="272"/>
      <c r="D186" s="512"/>
      <c r="E186" s="512"/>
      <c r="F186" s="515"/>
    </row>
    <row r="187" spans="2:6" ht="16.5">
      <c r="B187" s="13" t="s">
        <v>982</v>
      </c>
      <c r="C187" s="364" t="s">
        <v>635</v>
      </c>
      <c r="D187" s="532">
        <v>42.6</v>
      </c>
      <c r="E187" s="517"/>
      <c r="F187" s="518">
        <f>D187*E187</f>
        <v>0</v>
      </c>
    </row>
    <row r="188" spans="3:6" ht="16.5">
      <c r="C188" s="272"/>
      <c r="D188" s="512"/>
      <c r="E188" s="512"/>
      <c r="F188" s="515"/>
    </row>
    <row r="189" spans="1:6" ht="16.5">
      <c r="A189" s="13">
        <v>5</v>
      </c>
      <c r="B189" s="13" t="s">
        <v>672</v>
      </c>
      <c r="C189" s="272"/>
      <c r="D189" s="512"/>
      <c r="E189" s="512"/>
      <c r="F189" s="515"/>
    </row>
    <row r="190" spans="2:6" ht="16.5">
      <c r="B190" s="13" t="s">
        <v>669</v>
      </c>
      <c r="C190" s="272"/>
      <c r="D190" s="512"/>
      <c r="E190" s="512"/>
      <c r="F190" s="515"/>
    </row>
    <row r="191" spans="2:6" ht="16.5">
      <c r="B191" s="13" t="s">
        <v>671</v>
      </c>
      <c r="C191" s="272"/>
      <c r="D191" s="512"/>
      <c r="E191" s="512"/>
      <c r="F191" s="515"/>
    </row>
    <row r="192" spans="2:6" ht="16.5">
      <c r="B192" s="13" t="s">
        <v>670</v>
      </c>
      <c r="C192" s="364" t="s">
        <v>633</v>
      </c>
      <c r="D192" s="532">
        <v>8.6</v>
      </c>
      <c r="E192" s="517"/>
      <c r="F192" s="518">
        <f>D192*E192</f>
        <v>0</v>
      </c>
    </row>
    <row r="193" spans="3:6" ht="16.5">
      <c r="C193" s="272"/>
      <c r="D193" s="512"/>
      <c r="E193" s="512"/>
      <c r="F193" s="515"/>
    </row>
    <row r="194" spans="1:6" ht="16.5">
      <c r="A194" s="13">
        <v>6</v>
      </c>
      <c r="B194" s="13" t="s">
        <v>681</v>
      </c>
      <c r="C194" s="272"/>
      <c r="D194" s="512"/>
      <c r="E194" s="512"/>
      <c r="F194" s="515"/>
    </row>
    <row r="195" spans="2:6" ht="16.5">
      <c r="B195" s="13" t="s">
        <v>677</v>
      </c>
      <c r="C195" s="272"/>
      <c r="D195" s="512"/>
      <c r="E195" s="512"/>
      <c r="F195" s="515"/>
    </row>
    <row r="196" spans="2:6" ht="16.5">
      <c r="B196" s="13" t="s">
        <v>678</v>
      </c>
      <c r="C196" s="272"/>
      <c r="D196" s="512"/>
      <c r="E196" s="512"/>
      <c r="F196" s="515"/>
    </row>
    <row r="197" spans="2:6" ht="16.5">
      <c r="B197" s="13" t="s">
        <v>679</v>
      </c>
      <c r="C197" s="272"/>
      <c r="D197" s="512"/>
      <c r="E197" s="512"/>
      <c r="F197" s="515"/>
    </row>
    <row r="198" spans="2:6" ht="16.5">
      <c r="B198" s="13" t="s">
        <v>680</v>
      </c>
      <c r="C198" s="364" t="s">
        <v>633</v>
      </c>
      <c r="D198" s="532">
        <f>3+3.8*2</f>
        <v>10.6</v>
      </c>
      <c r="E198" s="517"/>
      <c r="F198" s="518">
        <f>D198*E198</f>
        <v>0</v>
      </c>
    </row>
    <row r="199" spans="3:6" ht="16.5">
      <c r="C199" s="272"/>
      <c r="D199" s="512"/>
      <c r="E199" s="512"/>
      <c r="F199" s="515"/>
    </row>
    <row r="200" spans="1:6" ht="16.5">
      <c r="A200" s="13">
        <v>7</v>
      </c>
      <c r="B200" s="13" t="s">
        <v>684</v>
      </c>
      <c r="C200" s="272"/>
      <c r="D200" s="512"/>
      <c r="E200" s="512"/>
      <c r="F200" s="515"/>
    </row>
    <row r="201" spans="2:6" ht="16.5">
      <c r="B201" s="13" t="s">
        <v>683</v>
      </c>
      <c r="C201" s="272"/>
      <c r="D201" s="512"/>
      <c r="E201" s="536"/>
      <c r="F201" s="515"/>
    </row>
    <row r="202" spans="2:6" ht="16.5">
      <c r="B202" s="13" t="s">
        <v>685</v>
      </c>
      <c r="C202" s="323"/>
      <c r="D202" s="514"/>
      <c r="E202" s="537"/>
      <c r="F202" s="516"/>
    </row>
    <row r="203" spans="2:6" ht="16.5">
      <c r="B203" s="13" t="s">
        <v>503</v>
      </c>
      <c r="C203" s="323" t="s">
        <v>635</v>
      </c>
      <c r="D203" s="514">
        <f>4*2*4+2.5*4+2*2*3+1.8*2*3+7.7*8*2+4.4*2*3.8+5.5*3.8*2+5.6*3.8+4.8*3.8</f>
        <v>302.76</v>
      </c>
      <c r="E203" s="543"/>
      <c r="F203" s="516">
        <f>D203*E203</f>
        <v>0</v>
      </c>
    </row>
    <row r="204" spans="3:6" ht="16.5">
      <c r="C204" s="475"/>
      <c r="D204" s="511"/>
      <c r="E204" s="535"/>
      <c r="F204" s="528"/>
    </row>
    <row r="205" spans="1:6" ht="16.5">
      <c r="A205" s="13">
        <v>8</v>
      </c>
      <c r="B205" s="13" t="s">
        <v>858</v>
      </c>
      <c r="C205" s="327"/>
      <c r="D205" s="512"/>
      <c r="E205" s="536"/>
      <c r="F205" s="515"/>
    </row>
    <row r="206" spans="2:6" ht="16.5">
      <c r="B206" s="13" t="s">
        <v>859</v>
      </c>
      <c r="C206" s="330" t="s">
        <v>635</v>
      </c>
      <c r="D206" s="532">
        <f>33</f>
        <v>33</v>
      </c>
      <c r="E206" s="546"/>
      <c r="F206" s="518">
        <f>D206*E206</f>
        <v>0</v>
      </c>
    </row>
    <row r="207" spans="3:6" ht="16.5">
      <c r="C207" s="327"/>
      <c r="D207" s="512"/>
      <c r="E207" s="536"/>
      <c r="F207" s="515"/>
    </row>
    <row r="208" spans="1:6" ht="16.5">
      <c r="A208" s="13">
        <v>9</v>
      </c>
      <c r="B208" s="13" t="s">
        <v>682</v>
      </c>
      <c r="C208" s="327"/>
      <c r="D208" s="512"/>
      <c r="E208" s="536"/>
      <c r="F208" s="515"/>
    </row>
    <row r="209" spans="2:6" ht="16.5">
      <c r="B209" s="13" t="s">
        <v>683</v>
      </c>
      <c r="C209" s="327"/>
      <c r="D209" s="512"/>
      <c r="E209" s="536"/>
      <c r="F209" s="515"/>
    </row>
    <row r="210" spans="2:6" ht="16.5">
      <c r="B210" s="13" t="s">
        <v>686</v>
      </c>
      <c r="C210" s="327"/>
      <c r="D210" s="512"/>
      <c r="E210" s="536"/>
      <c r="F210" s="515"/>
    </row>
    <row r="211" spans="2:6" ht="16.5">
      <c r="B211" s="13" t="s">
        <v>687</v>
      </c>
      <c r="C211" s="330" t="s">
        <v>635</v>
      </c>
      <c r="D211" s="532">
        <f>3*2*2</f>
        <v>12</v>
      </c>
      <c r="E211" s="546"/>
      <c r="F211" s="518">
        <f>D211*E211</f>
        <v>0</v>
      </c>
    </row>
    <row r="212" spans="3:6" ht="16.5">
      <c r="C212" s="327"/>
      <c r="D212" s="512"/>
      <c r="E212" s="536"/>
      <c r="F212" s="515"/>
    </row>
    <row r="213" spans="1:6" ht="16.5">
      <c r="A213" s="13">
        <v>10</v>
      </c>
      <c r="B213" s="24" t="s">
        <v>954</v>
      </c>
      <c r="C213" s="327"/>
      <c r="D213" s="512"/>
      <c r="E213" s="536"/>
      <c r="F213" s="515"/>
    </row>
    <row r="214" spans="2:6" ht="16.5">
      <c r="B214" s="13" t="s">
        <v>689</v>
      </c>
      <c r="C214" s="327"/>
      <c r="D214" s="512"/>
      <c r="E214" s="536"/>
      <c r="F214" s="515"/>
    </row>
    <row r="215" spans="2:6" ht="16.5">
      <c r="B215" s="13" t="s">
        <v>504</v>
      </c>
      <c r="C215" s="327"/>
      <c r="D215" s="512"/>
      <c r="E215" s="536"/>
      <c r="F215" s="515"/>
    </row>
    <row r="216" spans="2:6" ht="16.5">
      <c r="B216" s="13" t="s">
        <v>689</v>
      </c>
      <c r="C216" s="327"/>
      <c r="D216" s="512"/>
      <c r="E216" s="536"/>
      <c r="F216" s="515"/>
    </row>
    <row r="217" spans="2:6" ht="16.5">
      <c r="B217" s="25" t="s">
        <v>574</v>
      </c>
      <c r="C217" s="327"/>
      <c r="D217" s="512"/>
      <c r="E217" s="536"/>
      <c r="F217" s="515"/>
    </row>
    <row r="218" spans="2:6" ht="16.5">
      <c r="B218" s="13" t="s">
        <v>506</v>
      </c>
      <c r="C218" s="330" t="s">
        <v>635</v>
      </c>
      <c r="D218" s="532">
        <v>56.1</v>
      </c>
      <c r="E218" s="547"/>
      <c r="F218" s="518">
        <f>D218*E218</f>
        <v>0</v>
      </c>
    </row>
    <row r="219" spans="3:6" ht="16.5">
      <c r="C219" s="327"/>
      <c r="D219" s="512"/>
      <c r="E219" s="536"/>
      <c r="F219" s="515"/>
    </row>
    <row r="220" spans="1:6" ht="16.5">
      <c r="A220" s="13">
        <v>11</v>
      </c>
      <c r="B220" s="13" t="s">
        <v>954</v>
      </c>
      <c r="C220" s="327"/>
      <c r="D220" s="512"/>
      <c r="E220" s="536"/>
      <c r="F220" s="515"/>
    </row>
    <row r="221" spans="2:6" ht="16.5">
      <c r="B221" s="13" t="s">
        <v>689</v>
      </c>
      <c r="C221" s="327"/>
      <c r="D221" s="512"/>
      <c r="E221" s="536"/>
      <c r="F221" s="515"/>
    </row>
    <row r="222" spans="2:6" ht="16.5">
      <c r="B222" s="13" t="s">
        <v>504</v>
      </c>
      <c r="C222" s="327"/>
      <c r="D222" s="512"/>
      <c r="E222" s="536"/>
      <c r="F222" s="515"/>
    </row>
    <row r="223" spans="2:6" ht="16.5">
      <c r="B223" s="13" t="s">
        <v>689</v>
      </c>
      <c r="C223" s="327"/>
      <c r="D223" s="512"/>
      <c r="E223" s="536"/>
      <c r="F223" s="515"/>
    </row>
    <row r="224" spans="2:6" ht="16.5">
      <c r="B224" s="13" t="s">
        <v>574</v>
      </c>
      <c r="C224" s="306"/>
      <c r="D224" s="514"/>
      <c r="E224" s="537"/>
      <c r="F224" s="516"/>
    </row>
    <row r="225" spans="2:6" ht="16.5">
      <c r="B225" s="13" t="s">
        <v>575</v>
      </c>
      <c r="C225" s="330" t="s">
        <v>635</v>
      </c>
      <c r="D225" s="532">
        <v>60.85</v>
      </c>
      <c r="E225" s="546"/>
      <c r="F225" s="518">
        <f>D225*E225</f>
        <v>0</v>
      </c>
    </row>
    <row r="226" spans="3:6" ht="16.5">
      <c r="C226" s="475"/>
      <c r="D226" s="16"/>
      <c r="E226" s="511"/>
      <c r="F226" s="515"/>
    </row>
    <row r="227" spans="1:6" ht="16.5">
      <c r="A227" s="13">
        <v>12</v>
      </c>
      <c r="B227" s="13" t="s">
        <v>954</v>
      </c>
      <c r="C227" s="327"/>
      <c r="D227" s="16"/>
      <c r="E227" s="512"/>
      <c r="F227" s="515"/>
    </row>
    <row r="228" spans="2:6" ht="16.5">
      <c r="B228" s="13" t="s">
        <v>689</v>
      </c>
      <c r="C228" s="327"/>
      <c r="D228" s="16"/>
      <c r="E228" s="512"/>
      <c r="F228" s="515"/>
    </row>
    <row r="229" spans="2:6" ht="16.5">
      <c r="B229" s="13" t="s">
        <v>972</v>
      </c>
      <c r="C229" s="327"/>
      <c r="D229" s="16"/>
      <c r="E229" s="512"/>
      <c r="F229" s="515"/>
    </row>
    <row r="230" spans="2:6" ht="16.5">
      <c r="B230" s="13" t="s">
        <v>689</v>
      </c>
      <c r="C230" s="327"/>
      <c r="D230" s="16"/>
      <c r="E230" s="512"/>
      <c r="F230" s="515"/>
    </row>
    <row r="231" spans="2:6" ht="16.5">
      <c r="B231" s="24" t="s">
        <v>576</v>
      </c>
      <c r="C231" s="327"/>
      <c r="D231" s="16"/>
      <c r="E231" s="512"/>
      <c r="F231" s="515"/>
    </row>
    <row r="232" spans="2:6" ht="16.5">
      <c r="B232" s="24" t="s">
        <v>953</v>
      </c>
      <c r="C232" s="330" t="s">
        <v>635</v>
      </c>
      <c r="D232" s="21">
        <v>3.4</v>
      </c>
      <c r="E232" s="548"/>
      <c r="F232" s="518">
        <f>D232*E232</f>
        <v>0</v>
      </c>
    </row>
    <row r="233" spans="3:6" ht="16.5">
      <c r="C233" s="327"/>
      <c r="D233" s="16"/>
      <c r="E233" s="512"/>
      <c r="F233" s="515"/>
    </row>
    <row r="234" spans="1:6" ht="16.5">
      <c r="A234" s="13">
        <v>13</v>
      </c>
      <c r="B234" s="13" t="s">
        <v>954</v>
      </c>
      <c r="C234" s="327"/>
      <c r="D234" s="16"/>
      <c r="E234" s="512"/>
      <c r="F234" s="515"/>
    </row>
    <row r="235" spans="2:6" ht="16.5">
      <c r="B235" s="13" t="s">
        <v>689</v>
      </c>
      <c r="C235" s="327"/>
      <c r="D235" s="16"/>
      <c r="E235" s="512"/>
      <c r="F235" s="515"/>
    </row>
    <row r="236" spans="2:6" ht="16.5">
      <c r="B236" s="13" t="s">
        <v>504</v>
      </c>
      <c r="C236" s="327"/>
      <c r="D236" s="16"/>
      <c r="E236" s="512"/>
      <c r="F236" s="515"/>
    </row>
    <row r="237" spans="2:6" ht="16.5">
      <c r="B237" s="13" t="s">
        <v>689</v>
      </c>
      <c r="C237" s="327"/>
      <c r="D237" s="16"/>
      <c r="E237" s="512"/>
      <c r="F237" s="515"/>
    </row>
    <row r="238" spans="2:6" ht="16.5">
      <c r="B238" s="13" t="s">
        <v>574</v>
      </c>
      <c r="C238" s="327"/>
      <c r="D238" s="16"/>
      <c r="E238" s="512"/>
      <c r="F238" s="515"/>
    </row>
    <row r="239" spans="2:6" ht="16.5">
      <c r="B239" s="13" t="s">
        <v>577</v>
      </c>
      <c r="C239" s="330" t="s">
        <v>635</v>
      </c>
      <c r="D239" s="21">
        <v>99.85</v>
      </c>
      <c r="E239" s="517"/>
      <c r="F239" s="518">
        <f>D239*E239</f>
        <v>0</v>
      </c>
    </row>
    <row r="240" spans="3:6" ht="19.5" customHeight="1">
      <c r="C240" s="327"/>
      <c r="D240" s="16"/>
      <c r="E240" s="512"/>
      <c r="F240" s="515"/>
    </row>
    <row r="241" spans="1:6" ht="16.5">
      <c r="A241" s="13">
        <v>14</v>
      </c>
      <c r="B241" s="13" t="s">
        <v>688</v>
      </c>
      <c r="C241" s="327"/>
      <c r="D241" s="16"/>
      <c r="E241" s="512"/>
      <c r="F241" s="515"/>
    </row>
    <row r="242" spans="2:6" ht="16.5">
      <c r="B242" s="13" t="s">
        <v>689</v>
      </c>
      <c r="C242" s="327"/>
      <c r="D242" s="16"/>
      <c r="E242" s="512"/>
      <c r="F242" s="515"/>
    </row>
    <row r="243" spans="2:6" ht="16.5">
      <c r="B243" s="13" t="s">
        <v>504</v>
      </c>
      <c r="C243" s="327"/>
      <c r="D243" s="16"/>
      <c r="E243" s="512"/>
      <c r="F243" s="515"/>
    </row>
    <row r="244" spans="2:6" ht="16.5">
      <c r="B244" s="13" t="s">
        <v>689</v>
      </c>
      <c r="C244" s="327"/>
      <c r="D244" s="16"/>
      <c r="E244" s="512"/>
      <c r="F244" s="515"/>
    </row>
    <row r="245" spans="2:6" ht="16.5">
      <c r="B245" s="13" t="s">
        <v>505</v>
      </c>
      <c r="C245" s="327"/>
      <c r="D245" s="16"/>
      <c r="E245" s="512"/>
      <c r="F245" s="515"/>
    </row>
    <row r="246" spans="2:6" ht="16.5">
      <c r="B246" s="13" t="s">
        <v>578</v>
      </c>
      <c r="C246" s="330" t="s">
        <v>635</v>
      </c>
      <c r="D246" s="21">
        <v>2.3</v>
      </c>
      <c r="E246" s="517"/>
      <c r="F246" s="518">
        <f>D246*E246</f>
        <v>0</v>
      </c>
    </row>
    <row r="247" spans="3:6" ht="16.5">
      <c r="C247" s="327"/>
      <c r="D247" s="16"/>
      <c r="E247" s="512"/>
      <c r="F247" s="515"/>
    </row>
    <row r="248" spans="1:6" ht="16.5">
      <c r="A248" s="13">
        <v>15</v>
      </c>
      <c r="B248" s="13" t="s">
        <v>690</v>
      </c>
      <c r="C248" s="327"/>
      <c r="D248" s="16"/>
      <c r="E248" s="512"/>
      <c r="F248" s="515"/>
    </row>
    <row r="249" spans="2:6" ht="16.5">
      <c r="B249" s="13" t="s">
        <v>691</v>
      </c>
      <c r="C249" s="327"/>
      <c r="D249" s="16"/>
      <c r="E249" s="512"/>
      <c r="F249" s="515"/>
    </row>
    <row r="250" spans="2:6" ht="16.5">
      <c r="B250" s="13" t="s">
        <v>692</v>
      </c>
      <c r="C250" s="327"/>
      <c r="D250" s="16"/>
      <c r="E250" s="512"/>
      <c r="F250" s="515"/>
    </row>
    <row r="251" spans="2:6" ht="16.5">
      <c r="B251" s="13" t="s">
        <v>693</v>
      </c>
      <c r="C251" s="330" t="s">
        <v>633</v>
      </c>
      <c r="D251" s="21">
        <v>25.96</v>
      </c>
      <c r="E251" s="517"/>
      <c r="F251" s="518">
        <f>D251*E251</f>
        <v>0</v>
      </c>
    </row>
    <row r="252" spans="3:6" ht="16.5">
      <c r="C252" s="327"/>
      <c r="D252" s="16"/>
      <c r="E252" s="512"/>
      <c r="F252" s="515"/>
    </row>
    <row r="253" spans="1:6" ht="16.5">
      <c r="A253" s="13">
        <v>16</v>
      </c>
      <c r="B253" s="13" t="s">
        <v>694</v>
      </c>
      <c r="C253" s="330" t="s">
        <v>633</v>
      </c>
      <c r="D253" s="21">
        <v>1.1</v>
      </c>
      <c r="E253" s="517"/>
      <c r="F253" s="518">
        <f>D253*E253</f>
        <v>0</v>
      </c>
    </row>
    <row r="254" spans="3:6" ht="16.5">
      <c r="C254" s="327"/>
      <c r="D254" s="16"/>
      <c r="E254" s="512"/>
      <c r="F254" s="515"/>
    </row>
    <row r="255" spans="1:6" ht="16.5">
      <c r="A255" s="13">
        <v>17</v>
      </c>
      <c r="B255" s="13" t="s">
        <v>579</v>
      </c>
      <c r="C255" s="306"/>
      <c r="D255" s="529"/>
      <c r="E255" s="514"/>
      <c r="F255" s="516"/>
    </row>
    <row r="256" spans="2:6" ht="16.5">
      <c r="B256" s="13" t="s">
        <v>580</v>
      </c>
      <c r="C256" s="306" t="s">
        <v>632</v>
      </c>
      <c r="D256" s="16">
        <v>12</v>
      </c>
      <c r="E256" s="527"/>
      <c r="F256" s="518">
        <f>D256*E256</f>
        <v>0</v>
      </c>
    </row>
    <row r="257" spans="3:6" ht="16.5">
      <c r="C257" s="475"/>
      <c r="D257" s="530"/>
      <c r="E257" s="511"/>
      <c r="F257" s="515"/>
    </row>
    <row r="258" spans="1:6" ht="16.5">
      <c r="A258" s="13">
        <v>18</v>
      </c>
      <c r="B258" s="13" t="s">
        <v>711</v>
      </c>
      <c r="C258" s="327"/>
      <c r="D258" s="16"/>
      <c r="E258" s="512"/>
      <c r="F258" s="515"/>
    </row>
    <row r="259" spans="2:6" ht="16.5">
      <c r="B259" s="13" t="s">
        <v>712</v>
      </c>
      <c r="C259" s="327"/>
      <c r="D259" s="16"/>
      <c r="E259" s="512"/>
      <c r="F259" s="515"/>
    </row>
    <row r="260" spans="2:6" ht="16.5">
      <c r="B260" s="13" t="s">
        <v>713</v>
      </c>
      <c r="C260" s="327"/>
      <c r="D260" s="16"/>
      <c r="E260" s="512"/>
      <c r="F260" s="515"/>
    </row>
    <row r="261" spans="2:6" ht="16.5">
      <c r="B261" s="13" t="s">
        <v>714</v>
      </c>
      <c r="C261" s="330" t="s">
        <v>632</v>
      </c>
      <c r="D261" s="21">
        <v>1</v>
      </c>
      <c r="E261" s="517"/>
      <c r="F261" s="518">
        <f>D261*E261</f>
        <v>0</v>
      </c>
    </row>
    <row r="262" spans="3:6" ht="16.5">
      <c r="C262" s="327"/>
      <c r="D262" s="16"/>
      <c r="E262" s="512"/>
      <c r="F262" s="515"/>
    </row>
    <row r="263" spans="1:6" ht="16.5">
      <c r="A263" s="13">
        <v>19</v>
      </c>
      <c r="B263" s="13" t="s">
        <v>852</v>
      </c>
      <c r="C263" s="327"/>
      <c r="D263" s="16"/>
      <c r="E263" s="512"/>
      <c r="F263" s="515"/>
    </row>
    <row r="264" spans="2:6" ht="16.5">
      <c r="B264" s="13" t="s">
        <v>853</v>
      </c>
      <c r="C264" s="330" t="s">
        <v>635</v>
      </c>
      <c r="D264" s="21">
        <v>36</v>
      </c>
      <c r="E264" s="517"/>
      <c r="F264" s="518">
        <f>D264*E264</f>
        <v>0</v>
      </c>
    </row>
    <row r="265" spans="3:6" ht="16.5">
      <c r="C265" s="327"/>
      <c r="D265" s="16"/>
      <c r="E265" s="512"/>
      <c r="F265" s="515"/>
    </row>
    <row r="266" spans="1:6" ht="16.5">
      <c r="A266" s="13">
        <v>20</v>
      </c>
      <c r="B266" s="13" t="s">
        <v>854</v>
      </c>
      <c r="C266" s="327"/>
      <c r="D266" s="16"/>
      <c r="E266" s="512"/>
      <c r="F266" s="515"/>
    </row>
    <row r="267" spans="2:6" ht="16.5">
      <c r="B267" s="13" t="s">
        <v>855</v>
      </c>
      <c r="C267" s="330" t="s">
        <v>635</v>
      </c>
      <c r="D267" s="21">
        <v>36</v>
      </c>
      <c r="E267" s="517"/>
      <c r="F267" s="518">
        <f>D267*E267</f>
        <v>0</v>
      </c>
    </row>
    <row r="268" spans="3:6" ht="16.5">
      <c r="C268" s="327"/>
      <c r="D268" s="16"/>
      <c r="E268" s="512"/>
      <c r="F268" s="515"/>
    </row>
    <row r="269" spans="1:6" ht="16.5">
      <c r="A269" s="13">
        <v>21</v>
      </c>
      <c r="B269" s="13" t="s">
        <v>710</v>
      </c>
      <c r="C269" s="327"/>
      <c r="D269" s="16"/>
      <c r="E269" s="512"/>
      <c r="F269" s="515"/>
    </row>
    <row r="270" spans="2:6" ht="16.5">
      <c r="B270" s="13" t="s">
        <v>695</v>
      </c>
      <c r="C270" s="327"/>
      <c r="D270" s="16"/>
      <c r="E270" s="512"/>
      <c r="F270" s="515"/>
    </row>
    <row r="271" spans="2:6" ht="16.5">
      <c r="B271" s="13" t="s">
        <v>696</v>
      </c>
      <c r="C271" s="327"/>
      <c r="D271" s="16"/>
      <c r="E271" s="512"/>
      <c r="F271" s="515"/>
    </row>
    <row r="272" spans="2:6" ht="16.5">
      <c r="B272" s="13" t="s">
        <v>715</v>
      </c>
      <c r="C272" s="327"/>
      <c r="D272" s="16"/>
      <c r="E272" s="512"/>
      <c r="F272" s="515"/>
    </row>
    <row r="273" spans="2:6" ht="16.5">
      <c r="B273" s="13" t="s">
        <v>760</v>
      </c>
      <c r="C273" s="327"/>
      <c r="D273" s="16"/>
      <c r="E273" s="512"/>
      <c r="F273" s="515"/>
    </row>
    <row r="274" spans="2:6" ht="16.5">
      <c r="B274" s="13" t="s">
        <v>872</v>
      </c>
      <c r="C274" s="327"/>
      <c r="D274" s="16"/>
      <c r="E274" s="512"/>
      <c r="F274" s="515"/>
    </row>
    <row r="275" spans="2:6" ht="16.5">
      <c r="B275" s="13" t="s">
        <v>697</v>
      </c>
      <c r="C275" s="330" t="s">
        <v>701</v>
      </c>
      <c r="D275" s="21">
        <v>160</v>
      </c>
      <c r="E275" s="517"/>
      <c r="F275" s="518">
        <f>D275*E275</f>
        <v>0</v>
      </c>
    </row>
    <row r="276" spans="2:6" ht="16.5">
      <c r="B276" s="13" t="s">
        <v>698</v>
      </c>
      <c r="C276" s="330" t="s">
        <v>701</v>
      </c>
      <c r="D276" s="21">
        <v>120</v>
      </c>
      <c r="E276" s="517"/>
      <c r="F276" s="518">
        <f>D276*E276</f>
        <v>0</v>
      </c>
    </row>
    <row r="277" spans="2:6" ht="16.5">
      <c r="B277" s="13" t="s">
        <v>716</v>
      </c>
      <c r="C277" s="330" t="s">
        <v>700</v>
      </c>
      <c r="D277" s="21"/>
      <c r="E277" s="532"/>
      <c r="F277" s="518">
        <v>600</v>
      </c>
    </row>
    <row r="278" spans="3:6" ht="16.5">
      <c r="C278" s="306"/>
      <c r="D278" s="16"/>
      <c r="E278" s="514"/>
      <c r="F278" s="515"/>
    </row>
    <row r="279" spans="1:6" ht="16.5">
      <c r="A279" s="13"/>
      <c r="B279" s="520" t="s">
        <v>706</v>
      </c>
      <c r="C279" s="141"/>
      <c r="D279" s="521"/>
      <c r="E279" s="540"/>
      <c r="F279" s="523">
        <f>SUM(F174:F277)</f>
        <v>600</v>
      </c>
    </row>
    <row r="280" spans="4:6" ht="16.5">
      <c r="D280" s="16"/>
      <c r="E280" s="16"/>
      <c r="F280" s="17"/>
    </row>
    <row r="281" spans="4:6" ht="16.5">
      <c r="D281" s="16"/>
      <c r="E281" s="16"/>
      <c r="F281" s="17"/>
    </row>
    <row r="282" spans="4:6" ht="16.5">
      <c r="D282" s="16"/>
      <c r="E282" s="16"/>
      <c r="F282" s="17"/>
    </row>
    <row r="283" spans="4:6" ht="16.5">
      <c r="D283" s="16"/>
      <c r="E283" s="16"/>
      <c r="F283" s="17"/>
    </row>
    <row r="284" spans="2:6" ht="16.5">
      <c r="B284" s="19" t="s">
        <v>707</v>
      </c>
      <c r="D284" s="16"/>
      <c r="E284" s="16"/>
      <c r="F284" s="17"/>
    </row>
    <row r="285" spans="4:6" ht="16.5">
      <c r="D285" s="16"/>
      <c r="E285" s="16"/>
      <c r="F285" s="17"/>
    </row>
    <row r="286" spans="1:6" ht="83.25" customHeight="1">
      <c r="A286" s="13"/>
      <c r="B286" s="586" t="s">
        <v>184</v>
      </c>
      <c r="C286" s="588"/>
      <c r="D286" s="588"/>
      <c r="E286" s="588"/>
      <c r="F286" s="588"/>
    </row>
    <row r="287" spans="1:6" ht="23.25" customHeight="1">
      <c r="A287" s="13"/>
      <c r="B287" s="590" t="s">
        <v>185</v>
      </c>
      <c r="C287" s="591"/>
      <c r="D287" s="591"/>
      <c r="E287" s="591"/>
      <c r="F287" s="591"/>
    </row>
    <row r="288" spans="4:6" ht="16.5">
      <c r="D288" s="16"/>
      <c r="E288" s="16"/>
      <c r="F288" s="17"/>
    </row>
    <row r="289" spans="2:6" ht="33" customHeight="1">
      <c r="B289" s="586" t="s">
        <v>186</v>
      </c>
      <c r="C289" s="588"/>
      <c r="D289" s="588"/>
      <c r="E289" s="588"/>
      <c r="F289" s="588"/>
    </row>
    <row r="290" spans="4:6" ht="16.5">
      <c r="D290" s="16"/>
      <c r="E290" s="16"/>
      <c r="F290" s="17"/>
    </row>
    <row r="291" spans="3:6" ht="16.5">
      <c r="C291" s="18" t="s">
        <v>988</v>
      </c>
      <c r="D291" s="187" t="s">
        <v>989</v>
      </c>
      <c r="E291" s="36" t="s">
        <v>990</v>
      </c>
      <c r="F291" s="37" t="s">
        <v>991</v>
      </c>
    </row>
    <row r="292" spans="1:6" ht="16.5">
      <c r="A292" s="13">
        <v>1</v>
      </c>
      <c r="B292" s="13" t="s">
        <v>588</v>
      </c>
      <c r="C292" s="475"/>
      <c r="D292" s="16"/>
      <c r="E292" s="511"/>
      <c r="F292" s="528"/>
    </row>
    <row r="293" spans="2:6" ht="16.5">
      <c r="B293" s="13" t="s">
        <v>589</v>
      </c>
      <c r="C293" s="327"/>
      <c r="D293" s="16"/>
      <c r="E293" s="512"/>
      <c r="F293" s="515"/>
    </row>
    <row r="294" spans="2:6" ht="16.5">
      <c r="B294" s="13" t="s">
        <v>590</v>
      </c>
      <c r="C294" s="327"/>
      <c r="D294" s="16"/>
      <c r="E294" s="512"/>
      <c r="F294" s="515"/>
    </row>
    <row r="295" spans="2:6" ht="16.5">
      <c r="B295" s="13" t="s">
        <v>724</v>
      </c>
      <c r="C295" s="327"/>
      <c r="D295" s="16"/>
      <c r="E295" s="512"/>
      <c r="F295" s="515"/>
    </row>
    <row r="296" spans="2:6" ht="16.5">
      <c r="B296" s="13" t="s">
        <v>973</v>
      </c>
      <c r="C296" s="330" t="s">
        <v>641</v>
      </c>
      <c r="D296" s="21">
        <v>2.7</v>
      </c>
      <c r="E296" s="517"/>
      <c r="F296" s="518">
        <f>D296*E296</f>
        <v>0</v>
      </c>
    </row>
    <row r="297" spans="3:6" ht="16.5">
      <c r="C297" s="327"/>
      <c r="D297" s="16"/>
      <c r="E297" s="512"/>
      <c r="F297" s="515"/>
    </row>
    <row r="298" spans="1:6" ht="16.5">
      <c r="A298" s="13">
        <v>2</v>
      </c>
      <c r="B298" s="13" t="s">
        <v>588</v>
      </c>
      <c r="C298" s="327"/>
      <c r="D298" s="16"/>
      <c r="E298" s="512"/>
      <c r="F298" s="515"/>
    </row>
    <row r="299" spans="2:6" ht="16.5">
      <c r="B299" s="13" t="s">
        <v>589</v>
      </c>
      <c r="C299" s="327"/>
      <c r="D299" s="16"/>
      <c r="E299" s="512"/>
      <c r="F299" s="515"/>
    </row>
    <row r="300" spans="2:6" ht="16.5">
      <c r="B300" s="13" t="s">
        <v>591</v>
      </c>
      <c r="C300" s="327"/>
      <c r="D300" s="16"/>
      <c r="E300" s="512"/>
      <c r="F300" s="515"/>
    </row>
    <row r="301" spans="2:6" ht="16.5">
      <c r="B301" s="13" t="s">
        <v>724</v>
      </c>
      <c r="C301" s="327"/>
      <c r="D301" s="16"/>
      <c r="E301" s="512"/>
      <c r="F301" s="515"/>
    </row>
    <row r="302" spans="2:6" ht="16.5">
      <c r="B302" s="13" t="s">
        <v>974</v>
      </c>
      <c r="C302" s="330" t="s">
        <v>641</v>
      </c>
      <c r="D302" s="21">
        <v>3.6</v>
      </c>
      <c r="E302" s="517"/>
      <c r="F302" s="518">
        <f>D302*E302</f>
        <v>0</v>
      </c>
    </row>
    <row r="303" spans="3:6" ht="16.5">
      <c r="C303" s="327"/>
      <c r="D303" s="16"/>
      <c r="E303" s="512"/>
      <c r="F303" s="515"/>
    </row>
    <row r="304" spans="1:6" ht="16.5">
      <c r="A304" s="13">
        <v>3</v>
      </c>
      <c r="B304" s="13" t="s">
        <v>592</v>
      </c>
      <c r="C304" s="327"/>
      <c r="D304" s="16"/>
      <c r="E304" s="512"/>
      <c r="F304" s="515"/>
    </row>
    <row r="305" spans="2:6" ht="16.5">
      <c r="B305" s="13" t="s">
        <v>593</v>
      </c>
      <c r="C305" s="327"/>
      <c r="D305" s="16"/>
      <c r="E305" s="512"/>
      <c r="F305" s="515"/>
    </row>
    <row r="306" spans="2:6" ht="16.5">
      <c r="B306" s="13" t="s">
        <v>724</v>
      </c>
      <c r="C306" s="306"/>
      <c r="D306" s="529"/>
      <c r="E306" s="514"/>
      <c r="F306" s="516"/>
    </row>
    <row r="307" spans="2:6" ht="16.5">
      <c r="B307" s="13" t="s">
        <v>973</v>
      </c>
      <c r="C307" s="330" t="s">
        <v>641</v>
      </c>
      <c r="D307" s="21">
        <v>11.8</v>
      </c>
      <c r="E307" s="517"/>
      <c r="F307" s="518">
        <f>D307*E307</f>
        <v>0</v>
      </c>
    </row>
    <row r="308" spans="3:6" ht="16.5">
      <c r="C308" s="327"/>
      <c r="D308" s="16"/>
      <c r="E308" s="512"/>
      <c r="F308" s="515"/>
    </row>
    <row r="309" spans="1:6" ht="16.5">
      <c r="A309" s="13">
        <v>4</v>
      </c>
      <c r="B309" s="13" t="s">
        <v>588</v>
      </c>
      <c r="C309" s="327"/>
      <c r="D309" s="16"/>
      <c r="E309" s="512"/>
      <c r="F309" s="515"/>
    </row>
    <row r="310" spans="2:6" ht="16.5">
      <c r="B310" s="13" t="s">
        <v>589</v>
      </c>
      <c r="C310" s="327"/>
      <c r="D310" s="16"/>
      <c r="E310" s="512"/>
      <c r="F310" s="515"/>
    </row>
    <row r="311" spans="2:6" ht="16.5">
      <c r="B311" s="13" t="s">
        <v>591</v>
      </c>
      <c r="C311" s="327"/>
      <c r="D311" s="16"/>
      <c r="E311" s="512"/>
      <c r="F311" s="515"/>
    </row>
    <row r="312" spans="2:6" ht="16.5">
      <c r="B312" s="13" t="s">
        <v>724</v>
      </c>
      <c r="C312" s="306"/>
      <c r="D312" s="529"/>
      <c r="E312" s="514"/>
      <c r="F312" s="516"/>
    </row>
    <row r="313" spans="2:6" ht="16.5">
      <c r="B313" s="13" t="s">
        <v>974</v>
      </c>
      <c r="C313" s="306" t="s">
        <v>641</v>
      </c>
      <c r="D313" s="16">
        <v>1</v>
      </c>
      <c r="E313" s="527"/>
      <c r="F313" s="518">
        <f>D313*E313</f>
        <v>0</v>
      </c>
    </row>
    <row r="314" spans="3:6" ht="16.5">
      <c r="C314" s="534"/>
      <c r="D314" s="511"/>
      <c r="E314" s="535"/>
      <c r="F314" s="515"/>
    </row>
    <row r="315" spans="1:6" ht="16.5">
      <c r="A315" s="13">
        <v>5</v>
      </c>
      <c r="B315" s="13" t="s">
        <v>594</v>
      </c>
      <c r="C315" s="272"/>
      <c r="D315" s="512"/>
      <c r="E315" s="536"/>
      <c r="F315" s="515"/>
    </row>
    <row r="316" spans="2:6" ht="16.5">
      <c r="B316" s="13" t="s">
        <v>595</v>
      </c>
      <c r="C316" s="272"/>
      <c r="D316" s="512"/>
      <c r="E316" s="536"/>
      <c r="F316" s="515"/>
    </row>
    <row r="317" spans="2:6" ht="16.5">
      <c r="B317" s="13" t="s">
        <v>724</v>
      </c>
      <c r="C317" s="272"/>
      <c r="D317" s="512"/>
      <c r="E317" s="536"/>
      <c r="F317" s="515"/>
    </row>
    <row r="318" spans="2:6" ht="16.5">
      <c r="B318" s="13" t="s">
        <v>974</v>
      </c>
      <c r="C318" s="364" t="s">
        <v>635</v>
      </c>
      <c r="D318" s="532">
        <f>12.1*3.8</f>
        <v>45.98</v>
      </c>
      <c r="E318" s="546"/>
      <c r="F318" s="518">
        <f>D318*E318</f>
        <v>0</v>
      </c>
    </row>
    <row r="319" spans="3:6" ht="16.5">
      <c r="C319" s="272"/>
      <c r="D319" s="512"/>
      <c r="E319" s="536"/>
      <c r="F319" s="515"/>
    </row>
    <row r="320" spans="1:6" ht="16.5">
      <c r="A320" s="13">
        <v>6</v>
      </c>
      <c r="B320" s="13" t="s">
        <v>596</v>
      </c>
      <c r="C320" s="272"/>
      <c r="D320" s="512"/>
      <c r="E320" s="536"/>
      <c r="F320" s="515"/>
    </row>
    <row r="321" spans="2:6" ht="16.5">
      <c r="B321" s="13" t="s">
        <v>597</v>
      </c>
      <c r="C321" s="272"/>
      <c r="D321" s="512"/>
      <c r="E321" s="536"/>
      <c r="F321" s="515"/>
    </row>
    <row r="322" spans="2:6" ht="16.5">
      <c r="B322" s="13" t="s">
        <v>724</v>
      </c>
      <c r="C322" s="272"/>
      <c r="D322" s="512"/>
      <c r="E322" s="536"/>
      <c r="F322" s="515"/>
    </row>
    <row r="323" spans="2:6" ht="16.5">
      <c r="B323" s="13" t="s">
        <v>974</v>
      </c>
      <c r="C323" s="364" t="s">
        <v>635</v>
      </c>
      <c r="D323" s="532">
        <f>3*3.8</f>
        <v>11.399999999999999</v>
      </c>
      <c r="E323" s="546"/>
      <c r="F323" s="518">
        <f>D323*E323</f>
        <v>0</v>
      </c>
    </row>
    <row r="324" spans="3:6" ht="16.5">
      <c r="C324" s="272"/>
      <c r="D324" s="512"/>
      <c r="E324" s="536"/>
      <c r="F324" s="515"/>
    </row>
    <row r="325" spans="1:6" ht="16.5">
      <c r="A325" s="13">
        <v>7</v>
      </c>
      <c r="B325" s="13" t="s">
        <v>588</v>
      </c>
      <c r="C325" s="272"/>
      <c r="D325" s="512"/>
      <c r="E325" s="536"/>
      <c r="F325" s="515"/>
    </row>
    <row r="326" spans="2:6" ht="16.5">
      <c r="B326" s="13" t="s">
        <v>598</v>
      </c>
      <c r="C326" s="272"/>
      <c r="D326" s="512"/>
      <c r="E326" s="536"/>
      <c r="F326" s="515"/>
    </row>
    <row r="327" spans="2:6" ht="16.5">
      <c r="B327" s="13" t="s">
        <v>724</v>
      </c>
      <c r="C327" s="272"/>
      <c r="D327" s="512"/>
      <c r="E327" s="536"/>
      <c r="F327" s="515"/>
    </row>
    <row r="328" spans="2:6" ht="16.5">
      <c r="B328" s="13" t="s">
        <v>973</v>
      </c>
      <c r="C328" s="364" t="s">
        <v>641</v>
      </c>
      <c r="D328" s="532">
        <v>1</v>
      </c>
      <c r="E328" s="546"/>
      <c r="F328" s="518">
        <f>D328*E328</f>
        <v>0</v>
      </c>
    </row>
    <row r="329" spans="3:6" ht="16.5">
      <c r="C329" s="272"/>
      <c r="D329" s="512"/>
      <c r="E329" s="536"/>
      <c r="F329" s="515"/>
    </row>
    <row r="330" spans="1:6" ht="16.5">
      <c r="A330" s="13">
        <v>8</v>
      </c>
      <c r="B330" s="13" t="s">
        <v>588</v>
      </c>
      <c r="C330" s="272"/>
      <c r="D330" s="512"/>
      <c r="E330" s="536"/>
      <c r="F330" s="515"/>
    </row>
    <row r="331" spans="2:6" ht="16.5">
      <c r="B331" s="13" t="s">
        <v>598</v>
      </c>
      <c r="C331" s="272"/>
      <c r="D331" s="512"/>
      <c r="E331" s="536"/>
      <c r="F331" s="515"/>
    </row>
    <row r="332" spans="2:6" ht="16.5">
      <c r="B332" s="13" t="s">
        <v>599</v>
      </c>
      <c r="C332" s="272"/>
      <c r="D332" s="512"/>
      <c r="E332" s="536"/>
      <c r="F332" s="515"/>
    </row>
    <row r="333" spans="2:6" ht="16.5">
      <c r="B333" s="13" t="s">
        <v>724</v>
      </c>
      <c r="C333" s="272"/>
      <c r="D333" s="512"/>
      <c r="E333" s="536"/>
      <c r="F333" s="515"/>
    </row>
    <row r="334" spans="2:6" ht="16.5">
      <c r="B334" s="13" t="s">
        <v>974</v>
      </c>
      <c r="C334" s="364" t="s">
        <v>641</v>
      </c>
      <c r="D334" s="532">
        <v>1.35</v>
      </c>
      <c r="E334" s="546"/>
      <c r="F334" s="518">
        <f>D334*E334</f>
        <v>0</v>
      </c>
    </row>
    <row r="335" spans="3:6" ht="16.5">
      <c r="C335" s="272"/>
      <c r="D335" s="512"/>
      <c r="E335" s="536"/>
      <c r="F335" s="515"/>
    </row>
    <row r="336" spans="1:6" ht="16.5">
      <c r="A336" s="13">
        <v>9</v>
      </c>
      <c r="B336" s="13" t="s">
        <v>588</v>
      </c>
      <c r="C336" s="272"/>
      <c r="D336" s="512"/>
      <c r="E336" s="536"/>
      <c r="F336" s="515"/>
    </row>
    <row r="337" spans="2:6" ht="16.5">
      <c r="B337" s="13" t="s">
        <v>589</v>
      </c>
      <c r="C337" s="272"/>
      <c r="D337" s="512"/>
      <c r="E337" s="536"/>
      <c r="F337" s="515"/>
    </row>
    <row r="338" spans="2:6" ht="16.5">
      <c r="B338" s="13" t="s">
        <v>600</v>
      </c>
      <c r="C338" s="272"/>
      <c r="D338" s="512"/>
      <c r="E338" s="536"/>
      <c r="F338" s="515"/>
    </row>
    <row r="339" spans="2:6" ht="16.5">
      <c r="B339" s="13" t="s">
        <v>724</v>
      </c>
      <c r="C339" s="272"/>
      <c r="D339" s="512"/>
      <c r="E339" s="536"/>
      <c r="F339" s="515"/>
    </row>
    <row r="340" spans="2:6" ht="16.5">
      <c r="B340" s="13" t="s">
        <v>974</v>
      </c>
      <c r="C340" s="364" t="s">
        <v>641</v>
      </c>
      <c r="D340" s="532">
        <v>6.44</v>
      </c>
      <c r="E340" s="546"/>
      <c r="F340" s="518">
        <f>D340*E340</f>
        <v>0</v>
      </c>
    </row>
    <row r="341" spans="3:6" ht="16.5">
      <c r="C341" s="272"/>
      <c r="D341" s="512"/>
      <c r="E341" s="536"/>
      <c r="F341" s="515"/>
    </row>
    <row r="342" spans="1:6" ht="16.5">
      <c r="A342" s="13">
        <v>10</v>
      </c>
      <c r="B342" s="13" t="s">
        <v>588</v>
      </c>
      <c r="C342" s="272"/>
      <c r="D342" s="512"/>
      <c r="E342" s="536"/>
      <c r="F342" s="515"/>
    </row>
    <row r="343" spans="2:6" ht="16.5">
      <c r="B343" s="13" t="s">
        <v>589</v>
      </c>
      <c r="C343" s="272"/>
      <c r="D343" s="512"/>
      <c r="E343" s="536"/>
      <c r="F343" s="515"/>
    </row>
    <row r="344" spans="2:6" ht="16.5">
      <c r="B344" s="13" t="s">
        <v>601</v>
      </c>
      <c r="C344" s="272"/>
      <c r="D344" s="512"/>
      <c r="E344" s="536"/>
      <c r="F344" s="515"/>
    </row>
    <row r="345" spans="2:6" ht="16.5">
      <c r="B345" s="13" t="s">
        <v>724</v>
      </c>
      <c r="C345" s="272"/>
      <c r="D345" s="512"/>
      <c r="E345" s="536"/>
      <c r="F345" s="515"/>
    </row>
    <row r="346" spans="2:6" ht="16.5">
      <c r="B346" s="13" t="s">
        <v>974</v>
      </c>
      <c r="C346" s="364" t="s">
        <v>641</v>
      </c>
      <c r="D346" s="532">
        <v>6.23</v>
      </c>
      <c r="E346" s="546"/>
      <c r="F346" s="518">
        <f>D346*E346</f>
        <v>0</v>
      </c>
    </row>
    <row r="347" spans="3:6" ht="16.5">
      <c r="C347" s="272"/>
      <c r="D347" s="512"/>
      <c r="E347" s="536"/>
      <c r="F347" s="515"/>
    </row>
    <row r="348" spans="1:6" ht="16.5">
      <c r="A348" s="13">
        <v>11</v>
      </c>
      <c r="B348" s="13" t="s">
        <v>602</v>
      </c>
      <c r="C348" s="272"/>
      <c r="D348" s="512"/>
      <c r="E348" s="536"/>
      <c r="F348" s="515"/>
    </row>
    <row r="349" spans="2:6" ht="16.5">
      <c r="B349" s="13" t="s">
        <v>603</v>
      </c>
      <c r="C349" s="323"/>
      <c r="D349" s="514"/>
      <c r="E349" s="537"/>
      <c r="F349" s="516"/>
    </row>
    <row r="350" spans="2:6" ht="16.5">
      <c r="B350" s="13" t="s">
        <v>975</v>
      </c>
      <c r="C350" s="323" t="s">
        <v>632</v>
      </c>
      <c r="D350" s="514">
        <v>1</v>
      </c>
      <c r="E350" s="545"/>
      <c r="F350" s="515">
        <f>D350*E350</f>
        <v>0</v>
      </c>
    </row>
    <row r="351" spans="3:6" ht="16.5">
      <c r="C351" s="534"/>
      <c r="D351" s="511"/>
      <c r="E351" s="511"/>
      <c r="F351" s="549"/>
    </row>
    <row r="352" spans="1:6" ht="16.5">
      <c r="A352" s="13">
        <v>12</v>
      </c>
      <c r="B352" s="13" t="s">
        <v>602</v>
      </c>
      <c r="C352" s="272"/>
      <c r="D352" s="512"/>
      <c r="E352" s="512"/>
      <c r="F352" s="550"/>
    </row>
    <row r="353" spans="2:6" ht="16.5">
      <c r="B353" s="13" t="s">
        <v>604</v>
      </c>
      <c r="C353" s="272"/>
      <c r="D353" s="512"/>
      <c r="E353" s="512"/>
      <c r="F353" s="550"/>
    </row>
    <row r="354" spans="2:6" ht="16.5">
      <c r="B354" s="13" t="s">
        <v>975</v>
      </c>
      <c r="C354" s="364" t="s">
        <v>632</v>
      </c>
      <c r="D354" s="532">
        <v>5</v>
      </c>
      <c r="E354" s="517"/>
      <c r="F354" s="22">
        <f>D354*E354</f>
        <v>0</v>
      </c>
    </row>
    <row r="355" spans="3:6" ht="16.5">
      <c r="C355" s="272"/>
      <c r="D355" s="512"/>
      <c r="E355" s="512"/>
      <c r="F355" s="550"/>
    </row>
    <row r="356" spans="1:6" ht="16.5">
      <c r="A356" s="13">
        <v>13</v>
      </c>
      <c r="B356" s="13" t="s">
        <v>605</v>
      </c>
      <c r="C356" s="272"/>
      <c r="D356" s="512"/>
      <c r="E356" s="512"/>
      <c r="F356" s="550"/>
    </row>
    <row r="357" spans="2:6" ht="16.5">
      <c r="B357" s="13" t="s">
        <v>609</v>
      </c>
      <c r="C357" s="272"/>
      <c r="D357" s="512"/>
      <c r="E357" s="512"/>
      <c r="F357" s="550"/>
    </row>
    <row r="358" spans="2:6" ht="16.5">
      <c r="B358" s="13" t="s">
        <v>976</v>
      </c>
      <c r="C358" s="364" t="s">
        <v>632</v>
      </c>
      <c r="D358" s="532">
        <v>1</v>
      </c>
      <c r="E358" s="517"/>
      <c r="F358" s="22">
        <f>D358*E358</f>
        <v>0</v>
      </c>
    </row>
    <row r="359" spans="3:6" ht="16.5">
      <c r="C359" s="272"/>
      <c r="D359" s="512"/>
      <c r="E359" s="512"/>
      <c r="F359" s="550"/>
    </row>
    <row r="360" spans="1:6" ht="16.5">
      <c r="A360" s="13">
        <v>14</v>
      </c>
      <c r="B360" s="13" t="s">
        <v>606</v>
      </c>
      <c r="C360" s="272"/>
      <c r="D360" s="512"/>
      <c r="E360" s="512"/>
      <c r="F360" s="550"/>
    </row>
    <row r="361" spans="2:6" ht="16.5">
      <c r="B361" s="13" t="s">
        <v>608</v>
      </c>
      <c r="C361" s="272"/>
      <c r="D361" s="512"/>
      <c r="E361" s="512"/>
      <c r="F361" s="550"/>
    </row>
    <row r="362" spans="2:6" ht="16.5">
      <c r="B362" s="13" t="s">
        <v>975</v>
      </c>
      <c r="C362" s="364" t="s">
        <v>632</v>
      </c>
      <c r="D362" s="532">
        <v>1</v>
      </c>
      <c r="E362" s="517"/>
      <c r="F362" s="22">
        <f>D362*E362</f>
        <v>0</v>
      </c>
    </row>
    <row r="363" spans="3:6" ht="16.5">
      <c r="C363" s="272"/>
      <c r="D363" s="512"/>
      <c r="E363" s="512"/>
      <c r="F363" s="550"/>
    </row>
    <row r="364" spans="1:6" ht="16.5">
      <c r="A364" s="13">
        <v>15</v>
      </c>
      <c r="B364" s="13" t="s">
        <v>607</v>
      </c>
      <c r="C364" s="272"/>
      <c r="D364" s="512"/>
      <c r="E364" s="512"/>
      <c r="F364" s="550"/>
    </row>
    <row r="365" spans="2:6" ht="16.5">
      <c r="B365" s="13" t="s">
        <v>610</v>
      </c>
      <c r="C365" s="272"/>
      <c r="D365" s="512"/>
      <c r="E365" s="512"/>
      <c r="F365" s="550"/>
    </row>
    <row r="366" spans="2:6" ht="16.5">
      <c r="B366" s="13" t="s">
        <v>860</v>
      </c>
      <c r="C366" s="272"/>
      <c r="D366" s="512"/>
      <c r="E366" s="512"/>
      <c r="F366" s="550"/>
    </row>
    <row r="367" spans="2:6" ht="16.5">
      <c r="B367" s="13" t="s">
        <v>861</v>
      </c>
      <c r="C367" s="272"/>
      <c r="D367" s="512"/>
      <c r="E367" s="512"/>
      <c r="F367" s="550"/>
    </row>
    <row r="368" spans="2:6" ht="16.5">
      <c r="B368" s="13" t="s">
        <v>862</v>
      </c>
      <c r="C368" s="364" t="s">
        <v>632</v>
      </c>
      <c r="D368" s="532">
        <v>9</v>
      </c>
      <c r="E368" s="517"/>
      <c r="F368" s="22">
        <f>D368*E368</f>
        <v>0</v>
      </c>
    </row>
    <row r="369" spans="3:6" ht="16.5">
      <c r="C369" s="272"/>
      <c r="D369" s="512"/>
      <c r="E369" s="512"/>
      <c r="F369" s="550"/>
    </row>
    <row r="370" spans="1:6" ht="16.5">
      <c r="A370" s="13">
        <v>16</v>
      </c>
      <c r="B370" s="13" t="s">
        <v>611</v>
      </c>
      <c r="C370" s="272"/>
      <c r="D370" s="512"/>
      <c r="E370" s="512"/>
      <c r="F370" s="550"/>
    </row>
    <row r="371" spans="2:6" ht="16.5">
      <c r="B371" s="13" t="s">
        <v>612</v>
      </c>
      <c r="C371" s="272"/>
      <c r="D371" s="512"/>
      <c r="E371" s="512"/>
      <c r="F371" s="550"/>
    </row>
    <row r="372" spans="2:6" ht="16.5">
      <c r="B372" s="13" t="s">
        <v>976</v>
      </c>
      <c r="C372" s="364" t="s">
        <v>632</v>
      </c>
      <c r="D372" s="532">
        <v>1</v>
      </c>
      <c r="E372" s="517"/>
      <c r="F372" s="22">
        <f>D372*E372</f>
        <v>0</v>
      </c>
    </row>
    <row r="373" spans="3:6" ht="16.5">
      <c r="C373" s="272"/>
      <c r="D373" s="512"/>
      <c r="E373" s="512"/>
      <c r="F373" s="550"/>
    </row>
    <row r="374" spans="1:6" ht="16.5">
      <c r="A374" s="13">
        <v>17</v>
      </c>
      <c r="B374" s="13" t="s">
        <v>586</v>
      </c>
      <c r="C374" s="272"/>
      <c r="D374" s="512"/>
      <c r="E374" s="512"/>
      <c r="F374" s="550"/>
    </row>
    <row r="375" spans="2:6" ht="16.5">
      <c r="B375" s="13" t="s">
        <v>587</v>
      </c>
      <c r="C375" s="272"/>
      <c r="D375" s="512"/>
      <c r="E375" s="512"/>
      <c r="F375" s="550"/>
    </row>
    <row r="376" spans="2:6" ht="16.5">
      <c r="B376" s="13" t="s">
        <v>724</v>
      </c>
      <c r="C376" s="323"/>
      <c r="D376" s="514"/>
      <c r="E376" s="514"/>
      <c r="F376" s="551"/>
    </row>
    <row r="377" spans="2:6" ht="16.5">
      <c r="B377" s="13" t="s">
        <v>974</v>
      </c>
      <c r="C377" s="323" t="s">
        <v>641</v>
      </c>
      <c r="D377" s="514">
        <f>11.8+2.7+2.44+2.4</f>
        <v>19.34</v>
      </c>
      <c r="E377" s="527"/>
      <c r="F377" s="551">
        <f>D377*E377</f>
        <v>0</v>
      </c>
    </row>
    <row r="378" spans="3:6" ht="16.5">
      <c r="C378" s="534"/>
      <c r="D378" s="511"/>
      <c r="E378" s="16"/>
      <c r="F378" s="528"/>
    </row>
    <row r="379" spans="1:6" ht="16.5">
      <c r="A379" s="13">
        <v>18</v>
      </c>
      <c r="B379" s="13" t="s">
        <v>728</v>
      </c>
      <c r="C379" s="272"/>
      <c r="D379" s="512"/>
      <c r="E379" s="16"/>
      <c r="F379" s="515"/>
    </row>
    <row r="380" spans="2:6" ht="16.5">
      <c r="B380" s="13" t="s">
        <v>613</v>
      </c>
      <c r="C380" s="272"/>
      <c r="D380" s="512"/>
      <c r="E380" s="16"/>
      <c r="F380" s="515"/>
    </row>
    <row r="381" spans="2:6" ht="16.5">
      <c r="B381" s="13" t="s">
        <v>729</v>
      </c>
      <c r="C381" s="272"/>
      <c r="D381" s="512"/>
      <c r="E381" s="16"/>
      <c r="F381" s="515"/>
    </row>
    <row r="382" spans="2:6" ht="16.5">
      <c r="B382" s="13" t="s">
        <v>724</v>
      </c>
      <c r="C382" s="272"/>
      <c r="D382" s="512"/>
      <c r="E382" s="16"/>
      <c r="F382" s="515"/>
    </row>
    <row r="383" spans="2:6" ht="16.5">
      <c r="B383" s="13" t="s">
        <v>973</v>
      </c>
      <c r="C383" s="364" t="s">
        <v>641</v>
      </c>
      <c r="D383" s="532">
        <v>20.7</v>
      </c>
      <c r="E383" s="538"/>
      <c r="F383" s="518">
        <f>D383*E383</f>
        <v>0</v>
      </c>
    </row>
    <row r="384" spans="3:6" ht="16.5">
      <c r="C384" s="272"/>
      <c r="D384" s="512"/>
      <c r="E384" s="16"/>
      <c r="F384" s="515"/>
    </row>
    <row r="385" spans="1:6" ht="16.5">
      <c r="A385" s="13">
        <v>19</v>
      </c>
      <c r="B385" s="13" t="s">
        <v>614</v>
      </c>
      <c r="C385" s="272"/>
      <c r="D385" s="512"/>
      <c r="E385" s="16"/>
      <c r="F385" s="515"/>
    </row>
    <row r="386" spans="2:6" ht="16.5">
      <c r="B386" s="13" t="s">
        <v>615</v>
      </c>
      <c r="C386" s="272"/>
      <c r="D386" s="512"/>
      <c r="E386" s="16"/>
      <c r="F386" s="515"/>
    </row>
    <row r="387" spans="2:6" ht="16.5">
      <c r="B387" s="13" t="s">
        <v>724</v>
      </c>
      <c r="C387" s="272"/>
      <c r="D387" s="512"/>
      <c r="E387" s="16"/>
      <c r="F387" s="515"/>
    </row>
    <row r="388" spans="2:6" ht="16.5">
      <c r="B388" s="13" t="s">
        <v>973</v>
      </c>
      <c r="C388" s="364" t="s">
        <v>641</v>
      </c>
      <c r="D388" s="532">
        <f>2.2*0.4*0.25</f>
        <v>0.22000000000000003</v>
      </c>
      <c r="E388" s="538"/>
      <c r="F388" s="518">
        <f>D388*E388</f>
        <v>0</v>
      </c>
    </row>
    <row r="389" spans="3:6" ht="16.5">
      <c r="C389" s="272"/>
      <c r="D389" s="512"/>
      <c r="E389" s="16"/>
      <c r="F389" s="515"/>
    </row>
    <row r="390" spans="1:6" ht="16.5">
      <c r="A390" s="13">
        <v>20</v>
      </c>
      <c r="B390" s="13" t="s">
        <v>731</v>
      </c>
      <c r="C390" s="272"/>
      <c r="D390" s="512"/>
      <c r="E390" s="16"/>
      <c r="F390" s="515"/>
    </row>
    <row r="391" spans="2:6" ht="16.5">
      <c r="B391" s="13" t="s">
        <v>724</v>
      </c>
      <c r="C391" s="272"/>
      <c r="D391" s="512"/>
      <c r="E391" s="16"/>
      <c r="F391" s="515"/>
    </row>
    <row r="392" spans="2:6" ht="16.5">
      <c r="B392" s="13" t="s">
        <v>974</v>
      </c>
      <c r="C392" s="364" t="s">
        <v>641</v>
      </c>
      <c r="D392" s="532">
        <v>9</v>
      </c>
      <c r="E392" s="538"/>
      <c r="F392" s="518">
        <f>D392*E392</f>
        <v>0</v>
      </c>
    </row>
    <row r="393" spans="3:6" ht="16.5">
      <c r="C393" s="272"/>
      <c r="D393" s="512"/>
      <c r="E393" s="16"/>
      <c r="F393" s="515"/>
    </row>
    <row r="394" spans="1:6" ht="16.5">
      <c r="A394" s="13">
        <v>21</v>
      </c>
      <c r="B394" s="13" t="s">
        <v>617</v>
      </c>
      <c r="C394" s="272"/>
      <c r="D394" s="512"/>
      <c r="E394" s="16"/>
      <c r="F394" s="515"/>
    </row>
    <row r="395" spans="2:6" ht="16.5">
      <c r="B395" s="13" t="s">
        <v>616</v>
      </c>
      <c r="C395" s="364" t="s">
        <v>633</v>
      </c>
      <c r="D395" s="532">
        <v>42.5</v>
      </c>
      <c r="E395" s="538"/>
      <c r="F395" s="518">
        <f>D395*E395</f>
        <v>0</v>
      </c>
    </row>
    <row r="396" spans="3:6" ht="16.5">
      <c r="C396" s="272"/>
      <c r="D396" s="512"/>
      <c r="E396" s="16"/>
      <c r="F396" s="515"/>
    </row>
    <row r="397" spans="1:6" ht="16.5">
      <c r="A397" s="13">
        <v>22</v>
      </c>
      <c r="B397" s="13" t="s">
        <v>730</v>
      </c>
      <c r="C397" s="272"/>
      <c r="D397" s="512"/>
      <c r="E397" s="16"/>
      <c r="F397" s="515"/>
    </row>
    <row r="398" spans="2:6" ht="16.5">
      <c r="B398" s="13" t="s">
        <v>616</v>
      </c>
      <c r="C398" s="364" t="s">
        <v>641</v>
      </c>
      <c r="D398" s="532">
        <f>92.6</f>
        <v>92.6</v>
      </c>
      <c r="E398" s="538"/>
      <c r="F398" s="518">
        <f>D398*E398</f>
        <v>0</v>
      </c>
    </row>
    <row r="399" spans="3:6" ht="16.5">
      <c r="C399" s="272"/>
      <c r="D399" s="512"/>
      <c r="E399" s="16"/>
      <c r="F399" s="515"/>
    </row>
    <row r="400" spans="1:6" ht="16.5">
      <c r="A400" s="13">
        <v>23</v>
      </c>
      <c r="B400" s="13" t="s">
        <v>733</v>
      </c>
      <c r="C400" s="272"/>
      <c r="D400" s="512"/>
      <c r="E400" s="16"/>
      <c r="F400" s="515"/>
    </row>
    <row r="401" spans="2:6" ht="16.5">
      <c r="B401" s="13" t="s">
        <v>734</v>
      </c>
      <c r="C401" s="364" t="s">
        <v>632</v>
      </c>
      <c r="D401" s="532">
        <v>9</v>
      </c>
      <c r="E401" s="538"/>
      <c r="F401" s="518">
        <f>D401*E401</f>
        <v>0</v>
      </c>
    </row>
    <row r="402" spans="3:6" ht="16.5">
      <c r="C402" s="272"/>
      <c r="D402" s="512"/>
      <c r="E402" s="16"/>
      <c r="F402" s="515"/>
    </row>
    <row r="403" spans="1:6" ht="16.5">
      <c r="A403" s="13">
        <v>24</v>
      </c>
      <c r="B403" s="13" t="s">
        <v>736</v>
      </c>
      <c r="C403" s="272"/>
      <c r="D403" s="512"/>
      <c r="E403" s="16"/>
      <c r="F403" s="515"/>
    </row>
    <row r="404" spans="2:6" ht="16.5">
      <c r="B404" s="13" t="s">
        <v>737</v>
      </c>
      <c r="C404" s="272"/>
      <c r="D404" s="512"/>
      <c r="E404" s="16"/>
      <c r="F404" s="515"/>
    </row>
    <row r="405" spans="2:6" ht="16.5">
      <c r="B405" s="13" t="s">
        <v>738</v>
      </c>
      <c r="C405" s="364" t="s">
        <v>632</v>
      </c>
      <c r="D405" s="532">
        <v>6</v>
      </c>
      <c r="E405" s="538"/>
      <c r="F405" s="518">
        <f>D405*E405</f>
        <v>0</v>
      </c>
    </row>
    <row r="406" spans="3:6" ht="16.5">
      <c r="C406" s="272"/>
      <c r="D406" s="512"/>
      <c r="E406" s="16"/>
      <c r="F406" s="515"/>
    </row>
    <row r="407" spans="1:6" ht="16.5">
      <c r="A407" s="13">
        <v>25</v>
      </c>
      <c r="B407" s="13" t="s">
        <v>739</v>
      </c>
      <c r="C407" s="272"/>
      <c r="D407" s="512"/>
      <c r="E407" s="16"/>
      <c r="F407" s="515"/>
    </row>
    <row r="408" spans="2:6" ht="16.5">
      <c r="B408" s="13" t="s">
        <v>735</v>
      </c>
      <c r="C408" s="364" t="s">
        <v>632</v>
      </c>
      <c r="D408" s="532">
        <v>2</v>
      </c>
      <c r="E408" s="538"/>
      <c r="F408" s="518">
        <f>D408*E408</f>
        <v>0</v>
      </c>
    </row>
    <row r="409" spans="3:6" ht="16.5">
      <c r="C409" s="272"/>
      <c r="D409" s="512"/>
      <c r="E409" s="16"/>
      <c r="F409" s="515"/>
    </row>
    <row r="410" spans="1:6" ht="16.5">
      <c r="A410" s="13">
        <v>26</v>
      </c>
      <c r="B410" s="13" t="s">
        <v>740</v>
      </c>
      <c r="C410" s="272"/>
      <c r="D410" s="512"/>
      <c r="E410" s="16"/>
      <c r="F410" s="515"/>
    </row>
    <row r="411" spans="2:6" ht="16.5">
      <c r="B411" s="13" t="s">
        <v>741</v>
      </c>
      <c r="C411" s="364" t="s">
        <v>632</v>
      </c>
      <c r="D411" s="532">
        <v>1</v>
      </c>
      <c r="E411" s="517"/>
      <c r="F411" s="518">
        <f>D411*E411</f>
        <v>0</v>
      </c>
    </row>
    <row r="412" spans="3:6" ht="16.5">
      <c r="C412" s="475"/>
      <c r="D412" s="16"/>
      <c r="E412" s="511"/>
      <c r="F412" s="528"/>
    </row>
    <row r="413" spans="1:6" ht="16.5">
      <c r="A413" s="13">
        <v>27</v>
      </c>
      <c r="B413" s="13" t="s">
        <v>740</v>
      </c>
      <c r="C413" s="327"/>
      <c r="D413" s="16"/>
      <c r="E413" s="512"/>
      <c r="F413" s="515"/>
    </row>
    <row r="414" spans="2:6" ht="16.5">
      <c r="B414" s="13" t="s">
        <v>732</v>
      </c>
      <c r="C414" s="330" t="s">
        <v>632</v>
      </c>
      <c r="D414" s="21">
        <v>2</v>
      </c>
      <c r="E414" s="517"/>
      <c r="F414" s="518">
        <f>D414*E414</f>
        <v>0</v>
      </c>
    </row>
    <row r="415" spans="3:6" ht="16.5">
      <c r="C415" s="327"/>
      <c r="D415" s="16"/>
      <c r="E415" s="512"/>
      <c r="F415" s="515"/>
    </row>
    <row r="416" spans="1:6" ht="16.5">
      <c r="A416" s="13">
        <v>28</v>
      </c>
      <c r="B416" s="13" t="s">
        <v>742</v>
      </c>
      <c r="C416" s="327"/>
      <c r="D416" s="16"/>
      <c r="E416" s="512"/>
      <c r="F416" s="515"/>
    </row>
    <row r="417" spans="2:6" ht="16.5">
      <c r="B417" s="13" t="s">
        <v>618</v>
      </c>
      <c r="C417" s="327"/>
      <c r="D417" s="16"/>
      <c r="E417" s="512"/>
      <c r="F417" s="515"/>
    </row>
    <row r="418" spans="2:6" ht="16.5">
      <c r="B418" s="13" t="s">
        <v>743</v>
      </c>
      <c r="C418" s="330" t="s">
        <v>632</v>
      </c>
      <c r="D418" s="21">
        <v>2</v>
      </c>
      <c r="E418" s="517"/>
      <c r="F418" s="518">
        <f>D418*E418</f>
        <v>0</v>
      </c>
    </row>
    <row r="419" spans="3:6" ht="16.5">
      <c r="C419" s="327"/>
      <c r="D419" s="16"/>
      <c r="E419" s="512"/>
      <c r="F419" s="515"/>
    </row>
    <row r="420" spans="1:6" ht="16.5">
      <c r="A420" s="13">
        <v>29</v>
      </c>
      <c r="B420" s="13" t="s">
        <v>744</v>
      </c>
      <c r="C420" s="327"/>
      <c r="D420" s="16"/>
      <c r="E420" s="512"/>
      <c r="F420" s="515"/>
    </row>
    <row r="421" spans="2:6" ht="16.5">
      <c r="B421" s="13" t="s">
        <v>745</v>
      </c>
      <c r="C421" s="330" t="s">
        <v>635</v>
      </c>
      <c r="D421" s="21">
        <v>22.8</v>
      </c>
      <c r="E421" s="517"/>
      <c r="F421" s="518">
        <f>D421*E421</f>
        <v>0</v>
      </c>
    </row>
    <row r="422" spans="3:6" ht="38.25" customHeight="1">
      <c r="C422" s="327"/>
      <c r="D422" s="16"/>
      <c r="E422" s="512"/>
      <c r="F422" s="515"/>
    </row>
    <row r="423" spans="1:6" ht="16.5">
      <c r="A423" s="13">
        <v>30</v>
      </c>
      <c r="B423" s="13" t="s">
        <v>746</v>
      </c>
      <c r="C423" s="327"/>
      <c r="D423" s="16"/>
      <c r="E423" s="512"/>
      <c r="F423" s="515"/>
    </row>
    <row r="424" spans="2:6" ht="16.5">
      <c r="B424" s="13" t="s">
        <v>747</v>
      </c>
      <c r="C424" s="327"/>
      <c r="D424" s="16"/>
      <c r="E424" s="512"/>
      <c r="F424" s="515"/>
    </row>
    <row r="425" spans="2:6" ht="16.5">
      <c r="B425" s="13" t="s">
        <v>748</v>
      </c>
      <c r="C425" s="330" t="s">
        <v>633</v>
      </c>
      <c r="D425" s="21">
        <v>8</v>
      </c>
      <c r="E425" s="517"/>
      <c r="F425" s="518">
        <f>D425*E425</f>
        <v>0</v>
      </c>
    </row>
    <row r="426" spans="3:6" ht="16.5">
      <c r="C426" s="327"/>
      <c r="D426" s="16"/>
      <c r="E426" s="512"/>
      <c r="F426" s="515"/>
    </row>
    <row r="427" spans="1:6" ht="16.5">
      <c r="A427" s="13">
        <v>31</v>
      </c>
      <c r="B427" s="13" t="s">
        <v>625</v>
      </c>
      <c r="C427" s="327"/>
      <c r="D427" s="16"/>
      <c r="E427" s="512"/>
      <c r="F427" s="515"/>
    </row>
    <row r="428" spans="2:6" ht="16.5">
      <c r="B428" s="13" t="s">
        <v>626</v>
      </c>
      <c r="C428" s="330" t="s">
        <v>633</v>
      </c>
      <c r="D428" s="21">
        <v>14</v>
      </c>
      <c r="E428" s="517"/>
      <c r="F428" s="518">
        <f>D428*E428</f>
        <v>0</v>
      </c>
    </row>
    <row r="429" spans="3:6" ht="16.5">
      <c r="C429" s="327"/>
      <c r="D429" s="16"/>
      <c r="E429" s="512"/>
      <c r="F429" s="515"/>
    </row>
    <row r="430" spans="1:6" ht="16.5">
      <c r="A430" s="13">
        <v>32</v>
      </c>
      <c r="B430" s="13" t="s">
        <v>456</v>
      </c>
      <c r="C430" s="327"/>
      <c r="D430" s="16"/>
      <c r="E430" s="512"/>
      <c r="F430" s="515"/>
    </row>
    <row r="431" spans="2:6" ht="16.5">
      <c r="B431" s="13" t="s">
        <v>457</v>
      </c>
      <c r="C431" s="330" t="s">
        <v>635</v>
      </c>
      <c r="D431" s="21">
        <v>15.1</v>
      </c>
      <c r="E431" s="517"/>
      <c r="F431" s="518">
        <f>D431*E431</f>
        <v>0</v>
      </c>
    </row>
    <row r="432" spans="3:6" ht="16.5">
      <c r="C432" s="327"/>
      <c r="D432" s="16"/>
      <c r="E432" s="512"/>
      <c r="F432" s="515"/>
    </row>
    <row r="433" spans="1:6" ht="16.5">
      <c r="A433" s="13">
        <v>33</v>
      </c>
      <c r="B433" s="13" t="s">
        <v>458</v>
      </c>
      <c r="C433" s="327"/>
      <c r="D433" s="16"/>
      <c r="E433" s="512"/>
      <c r="F433" s="515"/>
    </row>
    <row r="434" spans="2:6" ht="16.5">
      <c r="B434" s="13" t="s">
        <v>459</v>
      </c>
      <c r="C434" s="330" t="s">
        <v>635</v>
      </c>
      <c r="D434" s="21">
        <f>2.5+3.5</f>
        <v>6</v>
      </c>
      <c r="E434" s="517"/>
      <c r="F434" s="518">
        <f>D434*E434</f>
        <v>0</v>
      </c>
    </row>
    <row r="435" spans="3:6" ht="16.5">
      <c r="C435" s="327"/>
      <c r="D435" s="16"/>
      <c r="E435" s="512"/>
      <c r="F435" s="515"/>
    </row>
    <row r="436" spans="1:6" ht="16.5">
      <c r="A436" s="13">
        <v>34</v>
      </c>
      <c r="B436" s="13" t="s">
        <v>863</v>
      </c>
      <c r="C436" s="327"/>
      <c r="D436" s="16"/>
      <c r="E436" s="512"/>
      <c r="F436" s="515"/>
    </row>
    <row r="437" spans="2:6" ht="16.5">
      <c r="B437" s="13" t="s">
        <v>864</v>
      </c>
      <c r="C437" s="327"/>
      <c r="D437" s="16"/>
      <c r="E437" s="512"/>
      <c r="F437" s="515"/>
    </row>
    <row r="438" spans="2:6" ht="16.5">
      <c r="B438" s="13" t="s">
        <v>865</v>
      </c>
      <c r="C438" s="327"/>
      <c r="D438" s="16"/>
      <c r="E438" s="512"/>
      <c r="F438" s="515"/>
    </row>
    <row r="439" spans="2:6" ht="16.5">
      <c r="B439" s="13" t="s">
        <v>697</v>
      </c>
      <c r="C439" s="330" t="s">
        <v>701</v>
      </c>
      <c r="D439" s="21">
        <v>16</v>
      </c>
      <c r="E439" s="517"/>
      <c r="F439" s="518">
        <f>D439*E439</f>
        <v>0</v>
      </c>
    </row>
    <row r="440" spans="2:6" ht="16.5">
      <c r="B440" s="13" t="s">
        <v>698</v>
      </c>
      <c r="C440" s="330" t="s">
        <v>701</v>
      </c>
      <c r="D440" s="21">
        <v>16</v>
      </c>
      <c r="E440" s="517"/>
      <c r="F440" s="518">
        <f>D440*E440</f>
        <v>0</v>
      </c>
    </row>
    <row r="441" spans="2:6" ht="16.5">
      <c r="B441" s="13" t="s">
        <v>716</v>
      </c>
      <c r="C441" s="330" t="s">
        <v>700</v>
      </c>
      <c r="D441" s="21"/>
      <c r="E441" s="532"/>
      <c r="F441" s="518">
        <v>250</v>
      </c>
    </row>
    <row r="442" spans="3:6" ht="16.5">
      <c r="C442" s="306"/>
      <c r="D442" s="16"/>
      <c r="E442" s="514"/>
      <c r="F442" s="516"/>
    </row>
    <row r="443" spans="1:6" ht="16.5">
      <c r="A443" s="13"/>
      <c r="B443" s="520" t="s">
        <v>634</v>
      </c>
      <c r="C443" s="141"/>
      <c r="D443" s="521"/>
      <c r="E443" s="522"/>
      <c r="F443" s="523">
        <f>SUM(F296:F441)</f>
        <v>250</v>
      </c>
    </row>
    <row r="444" spans="4:6" ht="16.5">
      <c r="D444" s="16"/>
      <c r="E444" s="16"/>
      <c r="F444" s="17"/>
    </row>
    <row r="445" spans="4:6" ht="16.5">
      <c r="D445" s="16"/>
      <c r="E445" s="16"/>
      <c r="F445" s="17"/>
    </row>
    <row r="446" spans="4:6" ht="16.5">
      <c r="D446" s="16"/>
      <c r="E446" s="16"/>
      <c r="F446" s="17"/>
    </row>
    <row r="447" spans="2:6" ht="16.5">
      <c r="B447" s="19" t="s">
        <v>708</v>
      </c>
      <c r="D447" s="16"/>
      <c r="E447" s="16"/>
      <c r="F447" s="17"/>
    </row>
    <row r="448" spans="1:6" ht="16.5">
      <c r="A448" s="13"/>
      <c r="C448" s="18" t="s">
        <v>988</v>
      </c>
      <c r="D448" s="187" t="s">
        <v>989</v>
      </c>
      <c r="E448" s="36" t="s">
        <v>990</v>
      </c>
      <c r="F448" s="37" t="s">
        <v>991</v>
      </c>
    </row>
    <row r="449" spans="3:6" ht="16.5">
      <c r="C449" s="475"/>
      <c r="D449" s="16"/>
      <c r="E449" s="511"/>
      <c r="F449" s="528"/>
    </row>
    <row r="450" spans="1:6" ht="16.5">
      <c r="A450" s="13">
        <v>1</v>
      </c>
      <c r="B450" s="13" t="s">
        <v>709</v>
      </c>
      <c r="C450" s="330" t="s">
        <v>635</v>
      </c>
      <c r="D450" s="21">
        <v>49.5</v>
      </c>
      <c r="E450" s="517"/>
      <c r="F450" s="518">
        <f>D450*E450</f>
        <v>0</v>
      </c>
    </row>
    <row r="451" spans="3:6" ht="16.5">
      <c r="C451" s="327"/>
      <c r="D451" s="16"/>
      <c r="E451" s="512"/>
      <c r="F451" s="515"/>
    </row>
    <row r="452" spans="1:6" ht="16.5">
      <c r="A452" s="13">
        <v>2</v>
      </c>
      <c r="B452" s="13" t="s">
        <v>619</v>
      </c>
      <c r="C452" s="327"/>
      <c r="D452" s="16"/>
      <c r="E452" s="512"/>
      <c r="F452" s="515"/>
    </row>
    <row r="453" spans="2:6" ht="16.5">
      <c r="B453" s="13" t="s">
        <v>620</v>
      </c>
      <c r="C453" s="330" t="s">
        <v>635</v>
      </c>
      <c r="D453" s="21">
        <f>48.99+48.99+6.05+4+3.8+0.07+4.5+5.1+4+8.1</f>
        <v>133.6</v>
      </c>
      <c r="E453" s="517"/>
      <c r="F453" s="518">
        <f>D453*E453</f>
        <v>0</v>
      </c>
    </row>
    <row r="454" spans="3:6" ht="16.5">
      <c r="C454" s="327"/>
      <c r="D454" s="16"/>
      <c r="E454" s="552"/>
      <c r="F454" s="515"/>
    </row>
    <row r="455" spans="1:6" ht="16.5">
      <c r="A455" s="13">
        <v>3</v>
      </c>
      <c r="B455" s="13" t="s">
        <v>717</v>
      </c>
      <c r="C455" s="330" t="s">
        <v>633</v>
      </c>
      <c r="D455" s="21">
        <f>12.8+14.15</f>
        <v>26.950000000000003</v>
      </c>
      <c r="E455" s="517"/>
      <c r="F455" s="518">
        <f>D455*E455</f>
        <v>0</v>
      </c>
    </row>
    <row r="456" spans="3:6" ht="16.5">
      <c r="C456" s="327"/>
      <c r="D456" s="16"/>
      <c r="E456" s="552"/>
      <c r="F456" s="515"/>
    </row>
    <row r="457" spans="1:6" ht="16.5">
      <c r="A457" s="13">
        <v>4</v>
      </c>
      <c r="B457" s="13" t="s">
        <v>838</v>
      </c>
      <c r="C457" s="327"/>
      <c r="D457" s="16"/>
      <c r="E457" s="552"/>
      <c r="F457" s="515"/>
    </row>
    <row r="458" spans="2:6" ht="16.5">
      <c r="B458" s="13" t="s">
        <v>837</v>
      </c>
      <c r="C458" s="330" t="s">
        <v>633</v>
      </c>
      <c r="D458" s="21">
        <v>59.5</v>
      </c>
      <c r="E458" s="517"/>
      <c r="F458" s="518">
        <f>D458*E458</f>
        <v>0</v>
      </c>
    </row>
    <row r="459" spans="3:6" ht="16.5">
      <c r="C459" s="327"/>
      <c r="D459" s="16"/>
      <c r="E459" s="552"/>
      <c r="F459" s="515"/>
    </row>
    <row r="460" spans="1:6" ht="16.5">
      <c r="A460" s="13">
        <v>5</v>
      </c>
      <c r="B460" s="13" t="s">
        <v>718</v>
      </c>
      <c r="C460" s="330" t="s">
        <v>633</v>
      </c>
      <c r="D460" s="21">
        <f>78.4</f>
        <v>78.4</v>
      </c>
      <c r="E460" s="517"/>
      <c r="F460" s="518">
        <f>D460*E460</f>
        <v>0</v>
      </c>
    </row>
    <row r="461" spans="3:6" ht="16.5">
      <c r="C461" s="327"/>
      <c r="D461" s="16"/>
      <c r="E461" s="552"/>
      <c r="F461" s="515"/>
    </row>
    <row r="462" spans="1:6" ht="16.5">
      <c r="A462" s="13">
        <v>6</v>
      </c>
      <c r="B462" s="13" t="s">
        <v>719</v>
      </c>
      <c r="C462" s="330" t="s">
        <v>635</v>
      </c>
      <c r="D462" s="21">
        <f>10.8+4.03+0.6+3.3+3.9+4.8</f>
        <v>27.43</v>
      </c>
      <c r="E462" s="517"/>
      <c r="F462" s="518">
        <f>D462*E462</f>
        <v>0</v>
      </c>
    </row>
    <row r="463" spans="3:6" ht="16.5">
      <c r="C463" s="327"/>
      <c r="D463" s="16"/>
      <c r="E463" s="552"/>
      <c r="F463" s="515"/>
    </row>
    <row r="464" spans="1:6" ht="16.5">
      <c r="A464" s="13">
        <v>7</v>
      </c>
      <c r="B464" s="13" t="s">
        <v>719</v>
      </c>
      <c r="C464" s="327"/>
      <c r="D464" s="16"/>
      <c r="E464" s="552"/>
      <c r="F464" s="515"/>
    </row>
    <row r="465" spans="2:6" ht="16.5">
      <c r="B465" s="13" t="s">
        <v>624</v>
      </c>
      <c r="C465" s="330" t="s">
        <v>635</v>
      </c>
      <c r="D465" s="21">
        <f>7.6</f>
        <v>7.6</v>
      </c>
      <c r="E465" s="517"/>
      <c r="F465" s="518">
        <f>D465*E465</f>
        <v>0</v>
      </c>
    </row>
    <row r="466" spans="3:6" ht="16.5">
      <c r="C466" s="327"/>
      <c r="D466" s="16"/>
      <c r="E466" s="552"/>
      <c r="F466" s="515"/>
    </row>
    <row r="467" spans="1:6" ht="16.5">
      <c r="A467" s="13">
        <v>8</v>
      </c>
      <c r="B467" s="13" t="s">
        <v>720</v>
      </c>
      <c r="C467" s="327"/>
      <c r="D467" s="16"/>
      <c r="E467" s="552"/>
      <c r="F467" s="515"/>
    </row>
    <row r="468" spans="2:6" ht="16.5">
      <c r="B468" s="13" t="s">
        <v>721</v>
      </c>
      <c r="C468" s="327"/>
      <c r="D468" s="16"/>
      <c r="E468" s="552"/>
      <c r="F468" s="515"/>
    </row>
    <row r="469" spans="2:6" ht="16.5">
      <c r="B469" s="13" t="s">
        <v>629</v>
      </c>
      <c r="C469" s="330" t="s">
        <v>635</v>
      </c>
      <c r="D469" s="21">
        <f>99.8+14</f>
        <v>113.8</v>
      </c>
      <c r="E469" s="517"/>
      <c r="F469" s="518">
        <f>D469*E469</f>
        <v>0</v>
      </c>
    </row>
    <row r="470" spans="3:6" ht="16.5">
      <c r="C470" s="327"/>
      <c r="D470" s="16"/>
      <c r="E470" s="552"/>
      <c r="F470" s="515"/>
    </row>
    <row r="471" spans="1:6" ht="16.5">
      <c r="A471" s="13">
        <v>9</v>
      </c>
      <c r="B471" s="13" t="s">
        <v>621</v>
      </c>
      <c r="C471" s="327"/>
      <c r="D471" s="16"/>
      <c r="E471" s="552"/>
      <c r="F471" s="515"/>
    </row>
    <row r="472" spans="2:6" ht="16.5">
      <c r="B472" s="13" t="s">
        <v>622</v>
      </c>
      <c r="C472" s="327"/>
      <c r="D472" s="16"/>
      <c r="E472" s="552"/>
      <c r="F472" s="515"/>
    </row>
    <row r="473" spans="2:6" ht="16.5">
      <c r="B473" s="13" t="s">
        <v>627</v>
      </c>
      <c r="C473" s="327"/>
      <c r="D473" s="16"/>
      <c r="E473" s="512"/>
      <c r="F473" s="515"/>
    </row>
    <row r="474" spans="2:6" ht="16.5">
      <c r="B474" s="13" t="s">
        <v>628</v>
      </c>
      <c r="C474" s="330" t="s">
        <v>635</v>
      </c>
      <c r="D474" s="21">
        <f>27.32+9.6</f>
        <v>36.92</v>
      </c>
      <c r="E474" s="517"/>
      <c r="F474" s="518">
        <f>D474*E474</f>
        <v>0</v>
      </c>
    </row>
    <row r="475" spans="3:6" ht="16.5">
      <c r="C475" s="327"/>
      <c r="D475" s="16"/>
      <c r="E475" s="552"/>
      <c r="F475" s="515"/>
    </row>
    <row r="476" spans="1:6" ht="16.5">
      <c r="A476" s="13">
        <v>10</v>
      </c>
      <c r="B476" s="13" t="s">
        <v>623</v>
      </c>
      <c r="C476" s="330" t="s">
        <v>635</v>
      </c>
      <c r="D476" s="21">
        <f>50+186+103+60</f>
        <v>399</v>
      </c>
      <c r="E476" s="517"/>
      <c r="F476" s="518">
        <f>D476*E476</f>
        <v>0</v>
      </c>
    </row>
    <row r="477" spans="3:6" ht="16.5">
      <c r="C477" s="327"/>
      <c r="D477" s="16"/>
      <c r="E477" s="512"/>
      <c r="F477" s="515"/>
    </row>
    <row r="478" spans="1:6" ht="16.5">
      <c r="A478" s="13">
        <v>11</v>
      </c>
      <c r="B478" s="13" t="s">
        <v>720</v>
      </c>
      <c r="C478" s="327"/>
      <c r="D478" s="16"/>
      <c r="E478" s="512"/>
      <c r="F478" s="515"/>
    </row>
    <row r="479" spans="2:6" ht="16.5">
      <c r="B479" s="13" t="s">
        <v>721</v>
      </c>
      <c r="C479" s="327"/>
      <c r="D479" s="16"/>
      <c r="E479" s="512"/>
      <c r="F479" s="515"/>
    </row>
    <row r="480" spans="2:6" ht="16.5">
      <c r="B480" s="13" t="s">
        <v>834</v>
      </c>
      <c r="C480" s="327"/>
      <c r="D480" s="16"/>
      <c r="E480" s="512"/>
      <c r="F480" s="515"/>
    </row>
    <row r="481" spans="2:6" ht="16.5">
      <c r="B481" s="13" t="s">
        <v>835</v>
      </c>
      <c r="C481" s="327"/>
      <c r="D481" s="16"/>
      <c r="E481" s="552"/>
      <c r="F481" s="515"/>
    </row>
    <row r="482" spans="2:6" ht="16.5">
      <c r="B482" s="13" t="s">
        <v>629</v>
      </c>
      <c r="C482" s="330" t="s">
        <v>635</v>
      </c>
      <c r="D482" s="21">
        <v>40.5</v>
      </c>
      <c r="E482" s="517"/>
      <c r="F482" s="518">
        <f>D482*E482</f>
        <v>0</v>
      </c>
    </row>
    <row r="483" spans="3:6" ht="16.5">
      <c r="C483" s="475"/>
      <c r="D483" s="530"/>
      <c r="E483" s="553"/>
      <c r="F483" s="515"/>
    </row>
    <row r="484" spans="1:6" ht="16.5">
      <c r="A484" s="13">
        <v>12</v>
      </c>
      <c r="B484" s="13" t="s">
        <v>836</v>
      </c>
      <c r="C484" s="327"/>
      <c r="D484" s="16"/>
      <c r="E484" s="552"/>
      <c r="F484" s="515"/>
    </row>
    <row r="485" spans="2:6" ht="16.5">
      <c r="B485" s="13" t="s">
        <v>627</v>
      </c>
      <c r="C485" s="330" t="s">
        <v>635</v>
      </c>
      <c r="D485" s="21">
        <f>13.2</f>
        <v>13.2</v>
      </c>
      <c r="E485" s="517"/>
      <c r="F485" s="518">
        <f>D485*E485</f>
        <v>0</v>
      </c>
    </row>
    <row r="486" spans="3:6" ht="16.5">
      <c r="C486" s="327"/>
      <c r="D486" s="16"/>
      <c r="E486" s="552"/>
      <c r="F486" s="515"/>
    </row>
    <row r="487" spans="1:6" ht="16.5">
      <c r="A487" s="13">
        <v>13</v>
      </c>
      <c r="B487" s="13" t="s">
        <v>866</v>
      </c>
      <c r="C487" s="327"/>
      <c r="D487" s="16"/>
      <c r="E487" s="512"/>
      <c r="F487" s="515"/>
    </row>
    <row r="488" spans="2:6" ht="16.5">
      <c r="B488" s="13" t="s">
        <v>867</v>
      </c>
      <c r="C488" s="327"/>
      <c r="D488" s="16"/>
      <c r="E488" s="512"/>
      <c r="F488" s="515"/>
    </row>
    <row r="489" spans="2:6" ht="16.5">
      <c r="B489" s="13" t="s">
        <v>868</v>
      </c>
      <c r="C489" s="330" t="s">
        <v>632</v>
      </c>
      <c r="D489" s="21">
        <v>1</v>
      </c>
      <c r="E489" s="517"/>
      <c r="F489" s="518">
        <f>D489*E489</f>
        <v>0</v>
      </c>
    </row>
    <row r="490" spans="3:6" ht="16.5">
      <c r="C490" s="327"/>
      <c r="D490" s="16"/>
      <c r="E490" s="512"/>
      <c r="F490" s="515"/>
    </row>
    <row r="491" spans="1:6" ht="16.5">
      <c r="A491" s="13">
        <v>14</v>
      </c>
      <c r="B491" s="13" t="s">
        <v>866</v>
      </c>
      <c r="C491" s="327"/>
      <c r="D491" s="16"/>
      <c r="E491" s="512"/>
      <c r="F491" s="515"/>
    </row>
    <row r="492" spans="2:6" ht="16.5">
      <c r="B492" s="13" t="s">
        <v>867</v>
      </c>
      <c r="C492" s="306"/>
      <c r="D492" s="529"/>
      <c r="E492" s="514"/>
      <c r="F492" s="516"/>
    </row>
    <row r="493" spans="2:6" ht="16.5">
      <c r="B493" s="13" t="s">
        <v>868</v>
      </c>
      <c r="C493" s="330" t="s">
        <v>632</v>
      </c>
      <c r="D493" s="21">
        <v>1</v>
      </c>
      <c r="E493" s="517"/>
      <c r="F493" s="518">
        <f>D493*E493</f>
        <v>0</v>
      </c>
    </row>
    <row r="494" spans="3:6" ht="16.5">
      <c r="C494" s="327"/>
      <c r="D494" s="16"/>
      <c r="E494" s="512"/>
      <c r="F494" s="515"/>
    </row>
    <row r="495" spans="1:6" ht="16.5">
      <c r="A495" s="13">
        <v>15</v>
      </c>
      <c r="B495" s="13" t="s">
        <v>866</v>
      </c>
      <c r="C495" s="327"/>
      <c r="D495" s="16"/>
      <c r="E495" s="512"/>
      <c r="F495" s="515"/>
    </row>
    <row r="496" spans="2:6" ht="16.5">
      <c r="B496" s="13" t="s">
        <v>867</v>
      </c>
      <c r="C496" s="327"/>
      <c r="D496" s="16"/>
      <c r="E496" s="512"/>
      <c r="F496" s="515"/>
    </row>
    <row r="497" spans="2:6" ht="16.5">
      <c r="B497" s="13" t="s">
        <v>869</v>
      </c>
      <c r="C497" s="330" t="s">
        <v>632</v>
      </c>
      <c r="D497" s="21">
        <v>1</v>
      </c>
      <c r="E497" s="517"/>
      <c r="F497" s="518">
        <f>D497*E497</f>
        <v>0</v>
      </c>
    </row>
    <row r="498" spans="3:6" ht="16.5">
      <c r="C498" s="327"/>
      <c r="D498" s="16"/>
      <c r="E498" s="512"/>
      <c r="F498" s="515"/>
    </row>
    <row r="499" spans="1:6" ht="16.5">
      <c r="A499" s="13">
        <v>16</v>
      </c>
      <c r="B499" s="13" t="s">
        <v>866</v>
      </c>
      <c r="C499" s="327"/>
      <c r="D499" s="16"/>
      <c r="E499" s="512"/>
      <c r="F499" s="515"/>
    </row>
    <row r="500" spans="2:6" ht="16.5">
      <c r="B500" s="13" t="s">
        <v>867</v>
      </c>
      <c r="C500" s="327"/>
      <c r="D500" s="16"/>
      <c r="E500" s="512"/>
      <c r="F500" s="515"/>
    </row>
    <row r="501" spans="2:6" ht="16.5">
      <c r="B501" s="13" t="s">
        <v>870</v>
      </c>
      <c r="C501" s="330" t="s">
        <v>632</v>
      </c>
      <c r="D501" s="21">
        <v>1</v>
      </c>
      <c r="E501" s="517"/>
      <c r="F501" s="518">
        <f>D501*E501</f>
        <v>0</v>
      </c>
    </row>
    <row r="502" spans="3:6" ht="16.5">
      <c r="C502" s="327"/>
      <c r="D502" s="16"/>
      <c r="E502" s="512"/>
      <c r="F502" s="515"/>
    </row>
    <row r="503" spans="1:6" ht="16.5">
      <c r="A503" s="13">
        <v>17</v>
      </c>
      <c r="B503" s="13" t="s">
        <v>866</v>
      </c>
      <c r="C503" s="327"/>
      <c r="D503" s="16"/>
      <c r="E503" s="512"/>
      <c r="F503" s="515"/>
    </row>
    <row r="504" spans="2:6" ht="16.5">
      <c r="B504" s="13" t="s">
        <v>867</v>
      </c>
      <c r="C504" s="327"/>
      <c r="D504" s="16"/>
      <c r="E504" s="512"/>
      <c r="F504" s="515"/>
    </row>
    <row r="505" spans="2:6" ht="16.5">
      <c r="B505" s="13" t="s">
        <v>871</v>
      </c>
      <c r="C505" s="330" t="s">
        <v>632</v>
      </c>
      <c r="D505" s="21">
        <v>1</v>
      </c>
      <c r="E505" s="517"/>
      <c r="F505" s="518">
        <f>D505*E505</f>
        <v>0</v>
      </c>
    </row>
    <row r="506" spans="3:6" ht="16.5">
      <c r="C506" s="327"/>
      <c r="D506" s="16"/>
      <c r="E506" s="512"/>
      <c r="F506" s="515"/>
    </row>
    <row r="507" spans="1:6" ht="16.5">
      <c r="A507" s="13">
        <v>18</v>
      </c>
      <c r="B507" s="13" t="s">
        <v>727</v>
      </c>
      <c r="C507" s="327"/>
      <c r="D507" s="16"/>
      <c r="E507" s="512"/>
      <c r="F507" s="515"/>
    </row>
    <row r="508" spans="2:6" ht="16.5">
      <c r="B508" s="13" t="s">
        <v>725</v>
      </c>
      <c r="C508" s="327"/>
      <c r="D508" s="16"/>
      <c r="E508" s="512"/>
      <c r="F508" s="515"/>
    </row>
    <row r="509" spans="2:6" ht="16.5">
      <c r="B509" s="13" t="s">
        <v>726</v>
      </c>
      <c r="C509" s="327"/>
      <c r="D509" s="16"/>
      <c r="E509" s="512"/>
      <c r="F509" s="515"/>
    </row>
    <row r="510" spans="2:6" ht="16.5">
      <c r="B510" s="13" t="s">
        <v>839</v>
      </c>
      <c r="C510" s="327"/>
      <c r="D510" s="16"/>
      <c r="E510" s="512"/>
      <c r="F510" s="515"/>
    </row>
    <row r="511" spans="2:6" ht="16.5">
      <c r="B511" s="13" t="s">
        <v>840</v>
      </c>
      <c r="C511" s="330" t="s">
        <v>641</v>
      </c>
      <c r="D511" s="533">
        <v>288</v>
      </c>
      <c r="E511" s="517"/>
      <c r="F511" s="518">
        <f>D511*E511</f>
        <v>0</v>
      </c>
    </row>
    <row r="512" spans="3:6" ht="16.5">
      <c r="C512" s="327"/>
      <c r="D512" s="16"/>
      <c r="E512" s="512"/>
      <c r="F512" s="515"/>
    </row>
    <row r="513" spans="1:6" ht="16.5">
      <c r="A513" s="13">
        <v>19</v>
      </c>
      <c r="B513" s="13" t="s">
        <v>841</v>
      </c>
      <c r="C513" s="327"/>
      <c r="D513" s="16"/>
      <c r="E513" s="512"/>
      <c r="F513" s="515"/>
    </row>
    <row r="514" spans="2:6" ht="16.5">
      <c r="B514" s="13" t="s">
        <v>842</v>
      </c>
      <c r="C514" s="327"/>
      <c r="D514" s="16"/>
      <c r="E514" s="512"/>
      <c r="F514" s="515"/>
    </row>
    <row r="515" spans="2:6" ht="16.5">
      <c r="B515" s="13" t="s">
        <v>843</v>
      </c>
      <c r="C515" s="327"/>
      <c r="D515" s="16"/>
      <c r="E515" s="512"/>
      <c r="F515" s="515"/>
    </row>
    <row r="516" spans="2:6" ht="16.5">
      <c r="B516" s="13" t="s">
        <v>844</v>
      </c>
      <c r="C516" s="330" t="s">
        <v>633</v>
      </c>
      <c r="D516" s="21">
        <f>5.52+3.34*2+2.92*2+4.5*2+5.2*2</f>
        <v>37.44</v>
      </c>
      <c r="E516" s="517"/>
      <c r="F516" s="518">
        <f>D516*E516</f>
        <v>0</v>
      </c>
    </row>
    <row r="517" spans="3:6" ht="16.5">
      <c r="C517" s="475"/>
      <c r="D517" s="541"/>
      <c r="E517" s="511"/>
      <c r="F517" s="528"/>
    </row>
    <row r="518" spans="3:6" ht="16.5">
      <c r="C518" s="327"/>
      <c r="D518" s="542"/>
      <c r="E518" s="512"/>
      <c r="F518" s="515"/>
    </row>
    <row r="519" spans="1:6" ht="16.5">
      <c r="A519" s="13">
        <v>20</v>
      </c>
      <c r="B519" s="13" t="s">
        <v>727</v>
      </c>
      <c r="C519" s="327"/>
      <c r="D519" s="542"/>
      <c r="E519" s="512"/>
      <c r="F519" s="515"/>
    </row>
    <row r="520" spans="2:6" ht="16.5">
      <c r="B520" s="13" t="s">
        <v>845</v>
      </c>
      <c r="C520" s="327"/>
      <c r="D520" s="542"/>
      <c r="E520" s="512"/>
      <c r="F520" s="515"/>
    </row>
    <row r="521" spans="2:6" ht="16.5">
      <c r="B521" s="13" t="s">
        <v>846</v>
      </c>
      <c r="C521" s="327"/>
      <c r="D521" s="542"/>
      <c r="E521" s="512"/>
      <c r="F521" s="515"/>
    </row>
    <row r="522" spans="2:6" ht="16.5">
      <c r="B522" s="13" t="s">
        <v>847</v>
      </c>
      <c r="C522" s="330" t="s">
        <v>635</v>
      </c>
      <c r="D522" s="555">
        <f>22.8*7</f>
        <v>159.6</v>
      </c>
      <c r="E522" s="517"/>
      <c r="F522" s="518">
        <f>D522*E522</f>
        <v>0</v>
      </c>
    </row>
    <row r="523" spans="3:6" ht="16.5">
      <c r="C523" s="327"/>
      <c r="D523" s="542"/>
      <c r="E523" s="512"/>
      <c r="F523" s="515"/>
    </row>
    <row r="524" spans="1:6" ht="16.5">
      <c r="A524" s="13">
        <v>21</v>
      </c>
      <c r="B524" s="13" t="s">
        <v>749</v>
      </c>
      <c r="C524" s="327"/>
      <c r="D524" s="542"/>
      <c r="E524" s="512"/>
      <c r="F524" s="515"/>
    </row>
    <row r="525" spans="2:6" ht="16.5">
      <c r="B525" s="13" t="s">
        <v>750</v>
      </c>
      <c r="C525" s="330" t="s">
        <v>635</v>
      </c>
      <c r="D525" s="555">
        <f>332+50</f>
        <v>382</v>
      </c>
      <c r="E525" s="517"/>
      <c r="F525" s="518">
        <f>D525*E525</f>
        <v>0</v>
      </c>
    </row>
    <row r="526" spans="3:6" ht="16.5">
      <c r="C526" s="306"/>
      <c r="D526" s="544"/>
      <c r="E526" s="514"/>
      <c r="F526" s="516"/>
    </row>
    <row r="527" spans="1:6" ht="16.5">
      <c r="A527" s="13"/>
      <c r="B527" s="520" t="s">
        <v>722</v>
      </c>
      <c r="C527" s="141"/>
      <c r="D527" s="554"/>
      <c r="E527" s="540"/>
      <c r="F527" s="524">
        <f>SUM(F449:F525)</f>
        <v>0</v>
      </c>
    </row>
    <row r="528" spans="4:6" ht="16.5">
      <c r="D528" s="16"/>
      <c r="E528" s="16"/>
      <c r="F528" s="17"/>
    </row>
    <row r="529" spans="4:6" ht="16.5">
      <c r="D529" s="16"/>
      <c r="E529" s="16"/>
      <c r="F529" s="17"/>
    </row>
    <row r="530" spans="4:6" ht="16.5">
      <c r="D530" s="16"/>
      <c r="E530" s="16"/>
      <c r="F530" s="17"/>
    </row>
    <row r="531" spans="2:6" ht="16.5">
      <c r="B531" s="19" t="s">
        <v>359</v>
      </c>
      <c r="D531" s="16"/>
      <c r="E531" s="16"/>
      <c r="F531" s="17"/>
    </row>
    <row r="532" spans="1:6" ht="16.5">
      <c r="A532" s="13"/>
      <c r="C532" s="18" t="s">
        <v>988</v>
      </c>
      <c r="D532" s="556" t="s">
        <v>989</v>
      </c>
      <c r="E532" s="36" t="s">
        <v>990</v>
      </c>
      <c r="F532" s="37" t="s">
        <v>991</v>
      </c>
    </row>
    <row r="533" spans="1:6" ht="16.5">
      <c r="A533" s="13">
        <v>1</v>
      </c>
      <c r="B533" s="13" t="s">
        <v>751</v>
      </c>
      <c r="C533" s="475"/>
      <c r="D533" s="16"/>
      <c r="E533" s="511"/>
      <c r="F533" s="528"/>
    </row>
    <row r="534" spans="2:6" ht="16.5">
      <c r="B534" s="13" t="s">
        <v>848</v>
      </c>
      <c r="C534" s="327"/>
      <c r="D534" s="16"/>
      <c r="E534" s="512"/>
      <c r="F534" s="515"/>
    </row>
    <row r="535" spans="2:6" ht="16.5">
      <c r="B535" s="13" t="s">
        <v>752</v>
      </c>
      <c r="C535" s="330" t="s">
        <v>633</v>
      </c>
      <c r="D535" s="21">
        <v>15</v>
      </c>
      <c r="E535" s="517"/>
      <c r="F535" s="518">
        <f>D535*E535</f>
        <v>0</v>
      </c>
    </row>
    <row r="536" spans="3:6" ht="16.5">
      <c r="C536" s="327"/>
      <c r="D536" s="16"/>
      <c r="E536" s="512"/>
      <c r="F536" s="515"/>
    </row>
    <row r="537" spans="1:6" ht="16.5">
      <c r="A537" s="13">
        <v>2</v>
      </c>
      <c r="B537" s="13" t="s">
        <v>753</v>
      </c>
      <c r="C537" s="330" t="s">
        <v>632</v>
      </c>
      <c r="D537" s="21">
        <v>1</v>
      </c>
      <c r="E537" s="517"/>
      <c r="F537" s="518">
        <f>D537*E537</f>
        <v>0</v>
      </c>
    </row>
    <row r="538" spans="3:6" ht="16.5">
      <c r="C538" s="327"/>
      <c r="D538" s="16"/>
      <c r="E538" s="512"/>
      <c r="F538" s="515"/>
    </row>
    <row r="539" spans="1:6" ht="16.5">
      <c r="A539" s="13">
        <v>3</v>
      </c>
      <c r="B539" s="13" t="s">
        <v>754</v>
      </c>
      <c r="C539" s="327"/>
      <c r="D539" s="16"/>
      <c r="E539" s="512"/>
      <c r="F539" s="515"/>
    </row>
    <row r="540" spans="2:6" ht="16.5">
      <c r="B540" s="13" t="s">
        <v>755</v>
      </c>
      <c r="C540" s="330" t="s">
        <v>632</v>
      </c>
      <c r="D540" s="21">
        <v>4</v>
      </c>
      <c r="E540" s="517"/>
      <c r="F540" s="518">
        <f>D540*E540</f>
        <v>0</v>
      </c>
    </row>
    <row r="541" spans="3:6" ht="16.5">
      <c r="C541" s="327"/>
      <c r="D541" s="16"/>
      <c r="E541" s="512"/>
      <c r="F541" s="515"/>
    </row>
    <row r="542" spans="1:6" ht="16.5">
      <c r="A542" s="13">
        <v>4</v>
      </c>
      <c r="B542" s="13" t="s">
        <v>756</v>
      </c>
      <c r="C542" s="327"/>
      <c r="D542" s="16"/>
      <c r="E542" s="512"/>
      <c r="F542" s="515"/>
    </row>
    <row r="543" spans="2:6" ht="16.5">
      <c r="B543" s="13" t="s">
        <v>757</v>
      </c>
      <c r="C543" s="330" t="s">
        <v>632</v>
      </c>
      <c r="D543" s="21">
        <v>4</v>
      </c>
      <c r="E543" s="517"/>
      <c r="F543" s="518">
        <f>D543*E543</f>
        <v>0</v>
      </c>
    </row>
    <row r="544" spans="3:6" ht="16.5">
      <c r="C544" s="327"/>
      <c r="D544" s="16"/>
      <c r="E544" s="512"/>
      <c r="F544" s="515"/>
    </row>
    <row r="545" spans="1:6" ht="16.5">
      <c r="A545" s="13">
        <v>5</v>
      </c>
      <c r="B545" s="13" t="s">
        <v>756</v>
      </c>
      <c r="C545" s="327"/>
      <c r="D545" s="16"/>
      <c r="E545" s="512"/>
      <c r="F545" s="515"/>
    </row>
    <row r="546" spans="2:6" ht="16.5">
      <c r="B546" s="13" t="s">
        <v>758</v>
      </c>
      <c r="C546" s="330" t="s">
        <v>632</v>
      </c>
      <c r="D546" s="21">
        <v>2</v>
      </c>
      <c r="E546" s="517"/>
      <c r="F546" s="518">
        <f>D546*E546</f>
        <v>0</v>
      </c>
    </row>
    <row r="547" spans="3:6" ht="16.5">
      <c r="C547" s="327"/>
      <c r="D547" s="16"/>
      <c r="E547" s="512"/>
      <c r="F547" s="515"/>
    </row>
    <row r="548" spans="1:6" ht="16.5">
      <c r="A548" s="13">
        <v>6</v>
      </c>
      <c r="B548" s="13" t="s">
        <v>759</v>
      </c>
      <c r="C548" s="306"/>
      <c r="D548" s="529"/>
      <c r="E548" s="514"/>
      <c r="F548" s="516"/>
    </row>
    <row r="549" spans="2:6" ht="16.5">
      <c r="B549" s="13" t="s">
        <v>755</v>
      </c>
      <c r="C549" s="327" t="s">
        <v>632</v>
      </c>
      <c r="D549" s="16">
        <v>6</v>
      </c>
      <c r="E549" s="527"/>
      <c r="F549" s="515">
        <f>D549*E549</f>
        <v>0</v>
      </c>
    </row>
    <row r="550" spans="3:6" ht="16.5">
      <c r="C550" s="557"/>
      <c r="D550" s="2"/>
      <c r="E550" s="558"/>
      <c r="F550" s="559"/>
    </row>
    <row r="551" spans="1:6" ht="16.5">
      <c r="A551" s="13"/>
      <c r="B551" s="520" t="s">
        <v>187</v>
      </c>
      <c r="C551" s="560"/>
      <c r="D551" s="554"/>
      <c r="E551" s="539"/>
      <c r="F551" s="524">
        <f>SUM(F535:F549)</f>
        <v>0</v>
      </c>
    </row>
    <row r="552" spans="2:6" ht="16.5">
      <c r="B552" s="7"/>
      <c r="C552" s="14"/>
      <c r="D552" s="15"/>
      <c r="E552" s="15"/>
      <c r="F552" s="8"/>
    </row>
    <row r="553" spans="4:6" ht="16.5">
      <c r="D553" s="16"/>
      <c r="E553" s="16"/>
      <c r="F553" s="17"/>
    </row>
    <row r="554" spans="4:6" ht="16.5">
      <c r="D554" s="16"/>
      <c r="E554" s="16"/>
      <c r="F554" s="17"/>
    </row>
    <row r="555" spans="4:6" ht="16.5">
      <c r="D555" s="16"/>
      <c r="E555" s="16"/>
      <c r="F555" s="17"/>
    </row>
    <row r="556" spans="4:6" ht="16.5">
      <c r="D556" s="16"/>
      <c r="E556" s="16"/>
      <c r="F556" s="17"/>
    </row>
    <row r="557" spans="1:6" ht="16.5">
      <c r="A557" s="13"/>
      <c r="B557" s="561" t="s">
        <v>810</v>
      </c>
      <c r="D557" s="16"/>
      <c r="E557" s="525"/>
      <c r="F557" s="526"/>
    </row>
    <row r="558" spans="4:6" ht="16.5">
      <c r="D558" s="16"/>
      <c r="E558" s="16"/>
      <c r="F558" s="17"/>
    </row>
    <row r="559" spans="2:6" ht="16.5">
      <c r="B559" s="19" t="s">
        <v>764</v>
      </c>
      <c r="D559" s="16"/>
      <c r="E559" s="16"/>
      <c r="F559" s="17"/>
    </row>
    <row r="560" spans="4:6" ht="16.5">
      <c r="D560" s="16"/>
      <c r="E560" s="16"/>
      <c r="F560" s="17"/>
    </row>
    <row r="561" spans="2:6" ht="16.5">
      <c r="B561" s="11" t="s">
        <v>767</v>
      </c>
      <c r="D561" s="16"/>
      <c r="E561" s="16"/>
      <c r="F561" s="17"/>
    </row>
    <row r="562" spans="2:6" ht="16.5">
      <c r="B562" s="11"/>
      <c r="C562" s="20" t="s">
        <v>988</v>
      </c>
      <c r="D562" s="562" t="s">
        <v>989</v>
      </c>
      <c r="E562" s="36" t="s">
        <v>990</v>
      </c>
      <c r="F562" s="37" t="s">
        <v>991</v>
      </c>
    </row>
    <row r="563" spans="1:6" ht="16.5">
      <c r="A563" s="13">
        <v>1</v>
      </c>
      <c r="B563" s="13" t="s">
        <v>768</v>
      </c>
      <c r="C563" s="475"/>
      <c r="D563" s="16"/>
      <c r="E563" s="511"/>
      <c r="F563" s="515"/>
    </row>
    <row r="564" spans="2:6" ht="16.5">
      <c r="B564" s="13" t="s">
        <v>765</v>
      </c>
      <c r="C564" s="327"/>
      <c r="D564" s="16"/>
      <c r="E564" s="512"/>
      <c r="F564" s="515"/>
    </row>
    <row r="565" spans="2:6" ht="16.5">
      <c r="B565" s="13" t="s">
        <v>766</v>
      </c>
      <c r="C565" s="330" t="s">
        <v>633</v>
      </c>
      <c r="D565" s="21">
        <v>16</v>
      </c>
      <c r="E565" s="517"/>
      <c r="F565" s="518">
        <f>D565*E565</f>
        <v>0</v>
      </c>
    </row>
    <row r="566" spans="3:6" ht="16.5">
      <c r="C566" s="327"/>
      <c r="D566" s="16"/>
      <c r="E566" s="512"/>
      <c r="F566" s="515"/>
    </row>
    <row r="567" spans="1:6" ht="16.5">
      <c r="A567" s="13">
        <v>2</v>
      </c>
      <c r="B567" s="13" t="s">
        <v>775</v>
      </c>
      <c r="C567" s="327"/>
      <c r="D567" s="16"/>
      <c r="E567" s="512"/>
      <c r="F567" s="515"/>
    </row>
    <row r="568" spans="2:6" ht="16.5">
      <c r="B568" s="13" t="s">
        <v>769</v>
      </c>
      <c r="C568" s="327"/>
      <c r="D568" s="16"/>
      <c r="E568" s="512"/>
      <c r="F568" s="515"/>
    </row>
    <row r="569" spans="2:6" ht="16.5">
      <c r="B569" s="13" t="s">
        <v>770</v>
      </c>
      <c r="C569" s="330" t="s">
        <v>632</v>
      </c>
      <c r="D569" s="21">
        <v>1</v>
      </c>
      <c r="E569" s="517"/>
      <c r="F569" s="518">
        <f>D569*E569</f>
        <v>0</v>
      </c>
    </row>
    <row r="570" spans="3:6" ht="16.5">
      <c r="C570" s="327"/>
      <c r="D570" s="16"/>
      <c r="E570" s="512"/>
      <c r="F570" s="515"/>
    </row>
    <row r="571" spans="1:6" ht="16.5">
      <c r="A571" s="13">
        <v>3</v>
      </c>
      <c r="B571" s="13" t="s">
        <v>776</v>
      </c>
      <c r="C571" s="327"/>
      <c r="D571" s="16"/>
      <c r="E571" s="512"/>
      <c r="F571" s="515"/>
    </row>
    <row r="572" spans="2:6" ht="16.5">
      <c r="B572" s="13" t="s">
        <v>771</v>
      </c>
      <c r="C572" s="327"/>
      <c r="D572" s="16"/>
      <c r="E572" s="512"/>
      <c r="F572" s="515"/>
    </row>
    <row r="573" spans="2:6" ht="16.5">
      <c r="B573" s="13" t="s">
        <v>770</v>
      </c>
      <c r="C573" s="330" t="s">
        <v>632</v>
      </c>
      <c r="D573" s="21">
        <v>2</v>
      </c>
      <c r="E573" s="517"/>
      <c r="F573" s="518">
        <f>D573*E573</f>
        <v>0</v>
      </c>
    </row>
    <row r="574" spans="3:6" ht="16.5">
      <c r="C574" s="327"/>
      <c r="D574" s="16"/>
      <c r="E574" s="512"/>
      <c r="F574" s="515"/>
    </row>
    <row r="575" spans="1:6" ht="16.5">
      <c r="A575" s="13">
        <v>4</v>
      </c>
      <c r="B575" s="13" t="s">
        <v>849</v>
      </c>
      <c r="C575" s="327"/>
      <c r="D575" s="16"/>
      <c r="E575" s="512"/>
      <c r="F575" s="515"/>
    </row>
    <row r="576" spans="2:6" ht="16.5">
      <c r="B576" s="13" t="s">
        <v>850</v>
      </c>
      <c r="C576" s="327"/>
      <c r="D576" s="16"/>
      <c r="E576" s="512"/>
      <c r="F576" s="515"/>
    </row>
    <row r="577" spans="2:6" ht="16.5">
      <c r="B577" s="13" t="s">
        <v>851</v>
      </c>
      <c r="C577" s="327"/>
      <c r="D577" s="16"/>
      <c r="E577" s="512"/>
      <c r="F577" s="515"/>
    </row>
    <row r="578" spans="2:6" ht="16.5">
      <c r="B578" s="13" t="s">
        <v>762</v>
      </c>
      <c r="C578" s="327"/>
      <c r="D578" s="16"/>
      <c r="E578" s="512"/>
      <c r="F578" s="515"/>
    </row>
    <row r="579" spans="2:6" ht="16.5">
      <c r="B579" s="13" t="s">
        <v>763</v>
      </c>
      <c r="C579" s="327"/>
      <c r="D579" s="16"/>
      <c r="E579" s="512"/>
      <c r="F579" s="515"/>
    </row>
    <row r="580" spans="2:6" ht="16.5">
      <c r="B580" s="13" t="s">
        <v>761</v>
      </c>
      <c r="C580" s="327"/>
      <c r="D580" s="16"/>
      <c r="E580" s="512"/>
      <c r="F580" s="515"/>
    </row>
    <row r="581" spans="2:6" ht="16.5">
      <c r="B581" s="13" t="s">
        <v>772</v>
      </c>
      <c r="C581" s="330" t="s">
        <v>701</v>
      </c>
      <c r="D581" s="21">
        <v>16</v>
      </c>
      <c r="E581" s="517"/>
      <c r="F581" s="518">
        <f>D581*E581</f>
        <v>0</v>
      </c>
    </row>
    <row r="582" spans="2:6" ht="16.5">
      <c r="B582" s="13" t="s">
        <v>698</v>
      </c>
      <c r="C582" s="327" t="s">
        <v>701</v>
      </c>
      <c r="D582" s="16">
        <v>16</v>
      </c>
      <c r="E582" s="513"/>
      <c r="F582" s="515">
        <f>D582*E582</f>
        <v>0</v>
      </c>
    </row>
    <row r="583" spans="2:6" ht="16.5">
      <c r="B583" s="13" t="s">
        <v>773</v>
      </c>
      <c r="C583" s="330" t="s">
        <v>700</v>
      </c>
      <c r="D583" s="21"/>
      <c r="E583" s="532"/>
      <c r="F583" s="518">
        <v>750</v>
      </c>
    </row>
    <row r="584" spans="3:6" ht="16.5">
      <c r="C584" s="306"/>
      <c r="D584" s="16"/>
      <c r="E584" s="514"/>
      <c r="F584" s="563"/>
    </row>
    <row r="585" spans="1:6" ht="16.5">
      <c r="A585" s="13"/>
      <c r="B585" s="520" t="s">
        <v>774</v>
      </c>
      <c r="C585" s="141"/>
      <c r="D585" s="521"/>
      <c r="E585" s="539"/>
      <c r="F585" s="564">
        <f>SUM(F565:F583)</f>
        <v>750</v>
      </c>
    </row>
    <row r="586" spans="4:5" ht="16.5">
      <c r="D586" s="16"/>
      <c r="E586" s="16"/>
    </row>
    <row r="587" spans="4:5" ht="16.5">
      <c r="D587" s="16"/>
      <c r="E587" s="16"/>
    </row>
    <row r="588" spans="2:5" ht="16.5">
      <c r="B588" s="19" t="s">
        <v>777</v>
      </c>
      <c r="C588" s="11"/>
      <c r="D588" s="16"/>
      <c r="E588" s="16"/>
    </row>
    <row r="589" spans="3:6" ht="16.5">
      <c r="C589" s="20" t="s">
        <v>988</v>
      </c>
      <c r="D589" s="562" t="s">
        <v>989</v>
      </c>
      <c r="E589" s="565" t="s">
        <v>990</v>
      </c>
      <c r="F589" s="37" t="s">
        <v>991</v>
      </c>
    </row>
    <row r="590" spans="1:6" ht="16.5">
      <c r="A590" s="13">
        <v>1</v>
      </c>
      <c r="B590" s="13" t="s">
        <v>778</v>
      </c>
      <c r="C590" s="475"/>
      <c r="D590" s="16"/>
      <c r="E590" s="511"/>
      <c r="F590" s="567"/>
    </row>
    <row r="591" spans="2:6" ht="16.5">
      <c r="B591" s="13" t="s">
        <v>978</v>
      </c>
      <c r="C591" s="327"/>
      <c r="D591" s="16"/>
      <c r="E591" s="512"/>
      <c r="F591" s="568"/>
    </row>
    <row r="592" spans="2:6" ht="16.5">
      <c r="B592" s="13" t="s">
        <v>925</v>
      </c>
      <c r="C592" s="327"/>
      <c r="D592" s="16"/>
      <c r="E592" s="512"/>
      <c r="F592" s="568"/>
    </row>
    <row r="593" spans="2:6" ht="16.5">
      <c r="B593" s="13" t="s">
        <v>926</v>
      </c>
      <c r="C593" s="327"/>
      <c r="D593" s="16"/>
      <c r="E593" s="512"/>
      <c r="F593" s="568"/>
    </row>
    <row r="594" spans="2:6" ht="16.5">
      <c r="B594" s="13" t="s">
        <v>779</v>
      </c>
      <c r="C594" s="327"/>
      <c r="D594" s="16"/>
      <c r="E594" s="512"/>
      <c r="F594" s="568"/>
    </row>
    <row r="595" spans="2:6" ht="16.5">
      <c r="B595" s="13" t="s">
        <v>913</v>
      </c>
      <c r="C595" s="327"/>
      <c r="D595" s="16"/>
      <c r="E595" s="512"/>
      <c r="F595" s="568"/>
    </row>
    <row r="596" spans="2:6" ht="16.5">
      <c r="B596" s="13" t="s">
        <v>780</v>
      </c>
      <c r="C596" s="327"/>
      <c r="D596" s="16"/>
      <c r="E596" s="512"/>
      <c r="F596" s="568"/>
    </row>
    <row r="597" spans="2:6" ht="16.5">
      <c r="B597" s="13" t="s">
        <v>914</v>
      </c>
      <c r="C597" s="327"/>
      <c r="D597" s="16"/>
      <c r="E597" s="512"/>
      <c r="F597" s="568"/>
    </row>
    <row r="598" spans="2:6" ht="16.5">
      <c r="B598" s="13" t="s">
        <v>915</v>
      </c>
      <c r="C598" s="327"/>
      <c r="D598" s="16"/>
      <c r="E598" s="512"/>
      <c r="F598" s="568"/>
    </row>
    <row r="599" spans="2:6" ht="16.5">
      <c r="B599" s="13" t="s">
        <v>916</v>
      </c>
      <c r="C599" s="330" t="s">
        <v>632</v>
      </c>
      <c r="D599" s="21">
        <v>4</v>
      </c>
      <c r="E599" s="517"/>
      <c r="F599" s="518">
        <f>D599*E599</f>
        <v>0</v>
      </c>
    </row>
    <row r="600" spans="3:6" ht="17.25" customHeight="1">
      <c r="C600" s="327"/>
      <c r="D600" s="16"/>
      <c r="E600" s="512"/>
      <c r="F600" s="515"/>
    </row>
    <row r="601" spans="1:6" ht="16.5">
      <c r="A601" s="13">
        <v>2</v>
      </c>
      <c r="B601" s="13" t="s">
        <v>778</v>
      </c>
      <c r="C601" s="327"/>
      <c r="D601" s="16"/>
      <c r="E601" s="512"/>
      <c r="F601" s="568"/>
    </row>
    <row r="602" spans="2:6" ht="16.5">
      <c r="B602" s="13" t="s">
        <v>918</v>
      </c>
      <c r="C602" s="327"/>
      <c r="D602" s="16"/>
      <c r="E602" s="512"/>
      <c r="F602" s="568"/>
    </row>
    <row r="603" spans="2:6" ht="16.5">
      <c r="B603" s="13" t="s">
        <v>925</v>
      </c>
      <c r="C603" s="327"/>
      <c r="D603" s="16"/>
      <c r="E603" s="512"/>
      <c r="F603" s="568"/>
    </row>
    <row r="604" spans="2:6" ht="16.5">
      <c r="B604" s="13" t="s">
        <v>926</v>
      </c>
      <c r="C604" s="327"/>
      <c r="D604" s="16"/>
      <c r="E604" s="512"/>
      <c r="F604" s="568"/>
    </row>
    <row r="605" spans="2:6" ht="16.5">
      <c r="B605" s="13" t="s">
        <v>919</v>
      </c>
      <c r="C605" s="327"/>
      <c r="D605" s="16"/>
      <c r="E605" s="512"/>
      <c r="F605" s="568"/>
    </row>
    <row r="606" spans="2:6" ht="16.5">
      <c r="B606" s="13" t="s">
        <v>920</v>
      </c>
      <c r="C606" s="327"/>
      <c r="D606" s="16"/>
      <c r="E606" s="512"/>
      <c r="F606" s="568"/>
    </row>
    <row r="607" spans="2:6" ht="16.5">
      <c r="B607" s="13" t="s">
        <v>780</v>
      </c>
      <c r="C607" s="327"/>
      <c r="D607" s="16"/>
      <c r="E607" s="512"/>
      <c r="F607" s="568"/>
    </row>
    <row r="608" spans="2:6" ht="16.5">
      <c r="B608" s="13" t="s">
        <v>921</v>
      </c>
      <c r="C608" s="327"/>
      <c r="D608" s="16"/>
      <c r="E608" s="512"/>
      <c r="F608" s="568"/>
    </row>
    <row r="609" spans="2:6" ht="16.5">
      <c r="B609" s="13" t="s">
        <v>915</v>
      </c>
      <c r="C609" s="306"/>
      <c r="D609" s="529"/>
      <c r="E609" s="514"/>
      <c r="F609" s="563"/>
    </row>
    <row r="610" spans="2:6" ht="16.5">
      <c r="B610" s="13" t="s">
        <v>917</v>
      </c>
      <c r="C610" s="306" t="s">
        <v>632</v>
      </c>
      <c r="D610" s="16">
        <v>2</v>
      </c>
      <c r="E610" s="527"/>
      <c r="F610" s="516">
        <f>D610*E610</f>
        <v>0</v>
      </c>
    </row>
    <row r="611" spans="3:6" ht="16.5">
      <c r="C611" s="475"/>
      <c r="D611" s="530"/>
      <c r="E611" s="511"/>
      <c r="F611" s="528"/>
    </row>
    <row r="612" spans="1:6" ht="16.5">
      <c r="A612" s="13">
        <v>3</v>
      </c>
      <c r="B612" s="13" t="s">
        <v>778</v>
      </c>
      <c r="C612" s="327"/>
      <c r="D612" s="16"/>
      <c r="E612" s="512"/>
      <c r="F612" s="568"/>
    </row>
    <row r="613" spans="2:6" ht="16.5">
      <c r="B613" s="13" t="s">
        <v>978</v>
      </c>
      <c r="C613" s="327"/>
      <c r="D613" s="16"/>
      <c r="E613" s="512"/>
      <c r="F613" s="568"/>
    </row>
    <row r="614" spans="2:6" ht="16.5">
      <c r="B614" s="13" t="s">
        <v>925</v>
      </c>
      <c r="C614" s="327"/>
      <c r="D614" s="16"/>
      <c r="E614" s="512"/>
      <c r="F614" s="568"/>
    </row>
    <row r="615" spans="2:6" ht="16.5">
      <c r="B615" s="13" t="s">
        <v>926</v>
      </c>
      <c r="C615" s="327"/>
      <c r="D615" s="16"/>
      <c r="E615" s="512"/>
      <c r="F615" s="568"/>
    </row>
    <row r="616" spans="2:6" ht="16.5">
      <c r="B616" s="13" t="s">
        <v>779</v>
      </c>
      <c r="C616" s="327"/>
      <c r="D616" s="16"/>
      <c r="E616" s="512"/>
      <c r="F616" s="568"/>
    </row>
    <row r="617" spans="2:6" ht="16.5">
      <c r="B617" s="13" t="s">
        <v>923</v>
      </c>
      <c r="C617" s="327"/>
      <c r="D617" s="16"/>
      <c r="E617" s="512"/>
      <c r="F617" s="568"/>
    </row>
    <row r="618" spans="2:6" ht="16.5">
      <c r="B618" s="13" t="s">
        <v>780</v>
      </c>
      <c r="C618" s="327"/>
      <c r="D618" s="16"/>
      <c r="E618" s="512"/>
      <c r="F618" s="568"/>
    </row>
    <row r="619" spans="2:6" ht="16.5">
      <c r="B619" s="13" t="s">
        <v>914</v>
      </c>
      <c r="C619" s="327"/>
      <c r="D619" s="16"/>
      <c r="E619" s="512"/>
      <c r="F619" s="568"/>
    </row>
    <row r="620" spans="2:6" ht="16.5">
      <c r="B620" s="13" t="s">
        <v>922</v>
      </c>
      <c r="C620" s="327"/>
      <c r="D620" s="16"/>
      <c r="E620" s="512"/>
      <c r="F620" s="568"/>
    </row>
    <row r="621" spans="2:6" ht="16.5">
      <c r="B621" s="13" t="s">
        <v>915</v>
      </c>
      <c r="C621" s="327"/>
      <c r="D621" s="16"/>
      <c r="E621" s="512"/>
      <c r="F621" s="568"/>
    </row>
    <row r="622" spans="2:6" ht="16.5">
      <c r="B622" s="13" t="s">
        <v>924</v>
      </c>
      <c r="C622" s="330" t="s">
        <v>632</v>
      </c>
      <c r="D622" s="21">
        <v>3</v>
      </c>
      <c r="E622" s="517"/>
      <c r="F622" s="518">
        <f>D622*E622</f>
        <v>0</v>
      </c>
    </row>
    <row r="623" spans="3:6" ht="16.5">
      <c r="C623" s="327"/>
      <c r="D623" s="16"/>
      <c r="E623" s="512"/>
      <c r="F623" s="515"/>
    </row>
    <row r="624" spans="1:6" ht="16.5">
      <c r="A624" s="13">
        <v>4</v>
      </c>
      <c r="B624" s="13" t="s">
        <v>778</v>
      </c>
      <c r="C624" s="327"/>
      <c r="D624" s="16"/>
      <c r="E624" s="512"/>
      <c r="F624" s="568"/>
    </row>
    <row r="625" spans="2:6" ht="16.5">
      <c r="B625" s="13" t="s">
        <v>978</v>
      </c>
      <c r="C625" s="327"/>
      <c r="D625" s="16"/>
      <c r="E625" s="512"/>
      <c r="F625" s="568"/>
    </row>
    <row r="626" spans="2:6" ht="16.5">
      <c r="B626" s="13" t="s">
        <v>925</v>
      </c>
      <c r="C626" s="327"/>
      <c r="D626" s="16"/>
      <c r="E626" s="512"/>
      <c r="F626" s="568"/>
    </row>
    <row r="627" spans="2:6" ht="16.5">
      <c r="B627" s="13" t="s">
        <v>926</v>
      </c>
      <c r="C627" s="327"/>
      <c r="D627" s="16"/>
      <c r="E627" s="512"/>
      <c r="F627" s="568"/>
    </row>
    <row r="628" spans="2:6" ht="16.5">
      <c r="B628" s="13" t="s">
        <v>779</v>
      </c>
      <c r="C628" s="327"/>
      <c r="D628" s="16"/>
      <c r="E628" s="512"/>
      <c r="F628" s="568"/>
    </row>
    <row r="629" spans="2:6" ht="16.5">
      <c r="B629" s="13" t="s">
        <v>923</v>
      </c>
      <c r="C629" s="327"/>
      <c r="D629" s="16"/>
      <c r="E629" s="512"/>
      <c r="F629" s="568"/>
    </row>
    <row r="630" spans="2:6" ht="16.5">
      <c r="B630" s="13" t="s">
        <v>780</v>
      </c>
      <c r="C630" s="327"/>
      <c r="D630" s="16"/>
      <c r="E630" s="512"/>
      <c r="F630" s="568"/>
    </row>
    <row r="631" spans="2:6" ht="16.5">
      <c r="B631" s="13" t="s">
        <v>914</v>
      </c>
      <c r="C631" s="327"/>
      <c r="D631" s="16"/>
      <c r="E631" s="512"/>
      <c r="F631" s="568"/>
    </row>
    <row r="632" spans="2:6" ht="16.5">
      <c r="B632" s="13" t="s">
        <v>928</v>
      </c>
      <c r="C632" s="327"/>
      <c r="D632" s="16"/>
      <c r="E632" s="512"/>
      <c r="F632" s="568"/>
    </row>
    <row r="633" spans="2:6" ht="16.5">
      <c r="B633" s="13" t="s">
        <v>915</v>
      </c>
      <c r="C633" s="327"/>
      <c r="D633" s="16"/>
      <c r="E633" s="512"/>
      <c r="F633" s="568"/>
    </row>
    <row r="634" spans="2:6" ht="16.5">
      <c r="B634" s="13" t="s">
        <v>924</v>
      </c>
      <c r="C634" s="330" t="s">
        <v>632</v>
      </c>
      <c r="D634" s="21">
        <v>3</v>
      </c>
      <c r="E634" s="517"/>
      <c r="F634" s="518">
        <f>D634*E634</f>
        <v>0</v>
      </c>
    </row>
    <row r="635" spans="3:6" ht="16.5">
      <c r="C635" s="327"/>
      <c r="D635" s="16"/>
      <c r="E635" s="512"/>
      <c r="F635" s="515"/>
    </row>
    <row r="636" spans="1:6" ht="16.5">
      <c r="A636" s="13">
        <v>5</v>
      </c>
      <c r="B636" s="13" t="s">
        <v>778</v>
      </c>
      <c r="C636" s="327"/>
      <c r="D636" s="16"/>
      <c r="E636" s="512"/>
      <c r="F636" s="568"/>
    </row>
    <row r="637" spans="2:6" ht="16.5">
      <c r="B637" s="13" t="s">
        <v>978</v>
      </c>
      <c r="C637" s="327"/>
      <c r="D637" s="16"/>
      <c r="E637" s="512"/>
      <c r="F637" s="568"/>
    </row>
    <row r="638" spans="2:6" ht="16.5">
      <c r="B638" s="13" t="s">
        <v>925</v>
      </c>
      <c r="C638" s="327"/>
      <c r="D638" s="16"/>
      <c r="E638" s="512"/>
      <c r="F638" s="568"/>
    </row>
    <row r="639" spans="2:6" ht="16.5">
      <c r="B639" s="13" t="s">
        <v>779</v>
      </c>
      <c r="C639" s="327"/>
      <c r="D639" s="16"/>
      <c r="E639" s="512"/>
      <c r="F639" s="568"/>
    </row>
    <row r="640" spans="2:6" ht="16.5">
      <c r="B640" s="13" t="s">
        <v>923</v>
      </c>
      <c r="C640" s="327"/>
      <c r="D640" s="16"/>
      <c r="E640" s="512"/>
      <c r="F640" s="568"/>
    </row>
    <row r="641" spans="2:6" ht="16.5">
      <c r="B641" s="13" t="s">
        <v>780</v>
      </c>
      <c r="C641" s="327"/>
      <c r="D641" s="16"/>
      <c r="E641" s="512"/>
      <c r="F641" s="568"/>
    </row>
    <row r="642" spans="2:6" ht="16.5">
      <c r="B642" s="13" t="s">
        <v>927</v>
      </c>
      <c r="C642" s="327"/>
      <c r="D642" s="16"/>
      <c r="E642" s="512"/>
      <c r="F642" s="568"/>
    </row>
    <row r="643" spans="2:6" ht="16.5">
      <c r="B643" s="13" t="s">
        <v>928</v>
      </c>
      <c r="C643" s="327"/>
      <c r="D643" s="16"/>
      <c r="E643" s="512"/>
      <c r="F643" s="568"/>
    </row>
    <row r="644" spans="2:6" ht="16.5">
      <c r="B644" s="13" t="s">
        <v>915</v>
      </c>
      <c r="C644" s="306"/>
      <c r="D644" s="529"/>
      <c r="E644" s="514"/>
      <c r="F644" s="563"/>
    </row>
    <row r="645" spans="2:6" ht="16.5">
      <c r="B645" s="13" t="s">
        <v>929</v>
      </c>
      <c r="C645" s="306" t="s">
        <v>632</v>
      </c>
      <c r="D645" s="16">
        <v>3</v>
      </c>
      <c r="E645" s="527"/>
      <c r="F645" s="516">
        <f>D645*E645</f>
        <v>0</v>
      </c>
    </row>
    <row r="646" spans="3:6" ht="16.5">
      <c r="C646" s="475"/>
      <c r="D646" s="530"/>
      <c r="E646" s="511"/>
      <c r="F646" s="528"/>
    </row>
    <row r="647" spans="1:6" ht="16.5">
      <c r="A647" s="13">
        <v>6</v>
      </c>
      <c r="B647" s="13" t="s">
        <v>778</v>
      </c>
      <c r="C647" s="327"/>
      <c r="D647" s="16"/>
      <c r="E647" s="512"/>
      <c r="F647" s="568"/>
    </row>
    <row r="648" spans="2:6" ht="16.5">
      <c r="B648" s="13" t="s">
        <v>979</v>
      </c>
      <c r="C648" s="327"/>
      <c r="D648" s="16"/>
      <c r="E648" s="512"/>
      <c r="F648" s="568"/>
    </row>
    <row r="649" spans="2:6" ht="16.5">
      <c r="B649" s="13" t="s">
        <v>373</v>
      </c>
      <c r="C649" s="327"/>
      <c r="D649" s="16"/>
      <c r="E649" s="512"/>
      <c r="F649" s="568"/>
    </row>
    <row r="650" spans="2:6" ht="16.5">
      <c r="B650" s="13" t="s">
        <v>931</v>
      </c>
      <c r="C650" s="327"/>
      <c r="D650" s="16"/>
      <c r="E650" s="512"/>
      <c r="F650" s="568"/>
    </row>
    <row r="651" spans="2:6" ht="16.5">
      <c r="B651" s="13" t="s">
        <v>930</v>
      </c>
      <c r="C651" s="327"/>
      <c r="D651" s="16"/>
      <c r="E651" s="512"/>
      <c r="F651" s="568"/>
    </row>
    <row r="652" spans="2:6" ht="16.5">
      <c r="B652" s="13" t="s">
        <v>927</v>
      </c>
      <c r="C652" s="327"/>
      <c r="D652" s="16"/>
      <c r="E652" s="512"/>
      <c r="F652" s="568"/>
    </row>
    <row r="653" spans="2:6" ht="16.5">
      <c r="B653" s="13" t="s">
        <v>375</v>
      </c>
      <c r="C653" s="327"/>
      <c r="D653" s="16"/>
      <c r="E653" s="512"/>
      <c r="F653" s="568"/>
    </row>
    <row r="654" spans="2:6" ht="16.5">
      <c r="B654" s="13" t="s">
        <v>374</v>
      </c>
      <c r="C654" s="330" t="s">
        <v>632</v>
      </c>
      <c r="D654" s="21">
        <v>1</v>
      </c>
      <c r="E654" s="517"/>
      <c r="F654" s="518">
        <f>D654*E654</f>
        <v>0</v>
      </c>
    </row>
    <row r="655" spans="3:6" ht="16.5">
      <c r="C655" s="327"/>
      <c r="D655" s="16"/>
      <c r="E655" s="512"/>
      <c r="F655" s="515"/>
    </row>
    <row r="656" spans="1:6" ht="16.5">
      <c r="A656" s="13">
        <v>7</v>
      </c>
      <c r="B656" s="13" t="s">
        <v>376</v>
      </c>
      <c r="C656" s="327"/>
      <c r="D656" s="16"/>
      <c r="E656" s="512"/>
      <c r="F656" s="568"/>
    </row>
    <row r="657" spans="2:6" ht="16.5">
      <c r="B657" s="13" t="s">
        <v>393</v>
      </c>
      <c r="C657" s="327"/>
      <c r="D657" s="16"/>
      <c r="E657" s="512"/>
      <c r="F657" s="568"/>
    </row>
    <row r="658" spans="2:6" ht="16.5">
      <c r="B658" s="13" t="s">
        <v>980</v>
      </c>
      <c r="C658" s="327"/>
      <c r="D658" s="16"/>
      <c r="E658" s="512"/>
      <c r="F658" s="568"/>
    </row>
    <row r="659" spans="2:6" ht="16.5">
      <c r="B659" s="13" t="s">
        <v>377</v>
      </c>
      <c r="C659" s="327"/>
      <c r="D659" s="16"/>
      <c r="E659" s="512"/>
      <c r="F659" s="568"/>
    </row>
    <row r="660" spans="2:6" ht="16.5">
      <c r="B660" s="13" t="s">
        <v>378</v>
      </c>
      <c r="C660" s="327"/>
      <c r="D660" s="16"/>
      <c r="E660" s="512"/>
      <c r="F660" s="568"/>
    </row>
    <row r="661" spans="2:6" ht="16.5">
      <c r="B661" s="13" t="s">
        <v>379</v>
      </c>
      <c r="C661" s="327"/>
      <c r="D661" s="16"/>
      <c r="E661" s="512"/>
      <c r="F661" s="568"/>
    </row>
    <row r="662" spans="2:6" ht="16.5">
      <c r="B662" s="13" t="s">
        <v>380</v>
      </c>
      <c r="C662" s="327"/>
      <c r="D662" s="16"/>
      <c r="E662" s="512"/>
      <c r="F662" s="568"/>
    </row>
    <row r="663" spans="2:6" ht="16.5">
      <c r="B663" s="13" t="s">
        <v>392</v>
      </c>
      <c r="C663" s="327"/>
      <c r="D663" s="16"/>
      <c r="E663" s="512"/>
      <c r="F663" s="568"/>
    </row>
    <row r="664" spans="2:6" ht="16.5">
      <c r="B664" s="13" t="s">
        <v>381</v>
      </c>
      <c r="C664" s="327"/>
      <c r="D664" s="16"/>
      <c r="E664" s="512"/>
      <c r="F664" s="568"/>
    </row>
    <row r="665" spans="2:6" ht="16.5">
      <c r="B665" s="13" t="s">
        <v>382</v>
      </c>
      <c r="C665" s="327"/>
      <c r="D665" s="16"/>
      <c r="E665" s="512"/>
      <c r="F665" s="568"/>
    </row>
    <row r="666" spans="2:6" ht="16.5">
      <c r="B666" s="13" t="s">
        <v>386</v>
      </c>
      <c r="C666" s="327"/>
      <c r="D666" s="16"/>
      <c r="E666" s="512"/>
      <c r="F666" s="515"/>
    </row>
    <row r="667" spans="2:6" ht="16.5">
      <c r="B667" s="13" t="s">
        <v>383</v>
      </c>
      <c r="C667" s="327"/>
      <c r="D667" s="16"/>
      <c r="E667" s="512"/>
      <c r="F667" s="515"/>
    </row>
    <row r="668" spans="2:6" ht="16.5">
      <c r="B668" s="13" t="s">
        <v>384</v>
      </c>
      <c r="C668" s="306"/>
      <c r="D668" s="529"/>
      <c r="E668" s="514"/>
      <c r="F668" s="516"/>
    </row>
    <row r="669" spans="2:6" ht="16.5">
      <c r="B669" s="13" t="s">
        <v>385</v>
      </c>
      <c r="C669" s="306" t="s">
        <v>632</v>
      </c>
      <c r="D669" s="532">
        <v>1</v>
      </c>
      <c r="E669" s="545"/>
      <c r="F669" s="518">
        <f>D669*E669</f>
        <v>0</v>
      </c>
    </row>
    <row r="670" spans="3:6" ht="16.5">
      <c r="C670" s="327"/>
      <c r="D670" s="512"/>
      <c r="E670" s="536"/>
      <c r="F670" s="515"/>
    </row>
    <row r="671" spans="1:6" ht="16.5">
      <c r="A671" s="13">
        <v>8</v>
      </c>
      <c r="B671" s="13" t="s">
        <v>387</v>
      </c>
      <c r="C671" s="327"/>
      <c r="D671" s="512"/>
      <c r="E671" s="536"/>
      <c r="F671" s="568"/>
    </row>
    <row r="672" spans="2:6" ht="16.5">
      <c r="B672" s="13" t="s">
        <v>393</v>
      </c>
      <c r="C672" s="327"/>
      <c r="D672" s="512"/>
      <c r="E672" s="536"/>
      <c r="F672" s="568"/>
    </row>
    <row r="673" spans="2:6" ht="16.5">
      <c r="B673" s="13" t="s">
        <v>980</v>
      </c>
      <c r="C673" s="327"/>
      <c r="D673" s="512"/>
      <c r="E673" s="536"/>
      <c r="F673" s="568"/>
    </row>
    <row r="674" spans="2:6" ht="16.5">
      <c r="B674" s="13" t="s">
        <v>377</v>
      </c>
      <c r="C674" s="327"/>
      <c r="D674" s="512"/>
      <c r="E674" s="536"/>
      <c r="F674" s="568"/>
    </row>
    <row r="675" spans="2:6" ht="16.5">
      <c r="B675" s="13" t="s">
        <v>378</v>
      </c>
      <c r="C675" s="327"/>
      <c r="D675" s="512"/>
      <c r="E675" s="536"/>
      <c r="F675" s="568"/>
    </row>
    <row r="676" spans="2:6" ht="16.5">
      <c r="B676" s="13" t="s">
        <v>390</v>
      </c>
      <c r="C676" s="327"/>
      <c r="D676" s="512"/>
      <c r="E676" s="536"/>
      <c r="F676" s="568"/>
    </row>
    <row r="677" spans="2:6" ht="16.5">
      <c r="B677" s="13" t="s">
        <v>391</v>
      </c>
      <c r="C677" s="327"/>
      <c r="D677" s="512"/>
      <c r="E677" s="536"/>
      <c r="F677" s="568"/>
    </row>
    <row r="678" spans="2:6" ht="16.5">
      <c r="B678" s="13" t="s">
        <v>392</v>
      </c>
      <c r="C678" s="327"/>
      <c r="D678" s="512"/>
      <c r="E678" s="536"/>
      <c r="F678" s="568"/>
    </row>
    <row r="679" spans="2:6" ht="16.5">
      <c r="B679" s="13" t="s">
        <v>381</v>
      </c>
      <c r="C679" s="327"/>
      <c r="D679" s="512"/>
      <c r="E679" s="536"/>
      <c r="F679" s="568"/>
    </row>
    <row r="680" spans="2:6" ht="16.5">
      <c r="B680" s="13" t="s">
        <v>382</v>
      </c>
      <c r="C680" s="327"/>
      <c r="D680" s="512"/>
      <c r="E680" s="536"/>
      <c r="F680" s="568"/>
    </row>
    <row r="681" spans="2:6" ht="16.5">
      <c r="B681" s="13" t="s">
        <v>394</v>
      </c>
      <c r="C681" s="327"/>
      <c r="D681" s="512"/>
      <c r="E681" s="536"/>
      <c r="F681" s="515"/>
    </row>
    <row r="682" spans="2:6" ht="16.5">
      <c r="B682" s="13" t="s">
        <v>383</v>
      </c>
      <c r="C682" s="327"/>
      <c r="D682" s="512"/>
      <c r="E682" s="536"/>
      <c r="F682" s="515"/>
    </row>
    <row r="683" spans="2:6" ht="16.5">
      <c r="B683" s="13" t="s">
        <v>384</v>
      </c>
      <c r="C683" s="327"/>
      <c r="D683" s="512"/>
      <c r="E683" s="536"/>
      <c r="F683" s="515"/>
    </row>
    <row r="684" spans="2:6" ht="16.5">
      <c r="B684" s="13" t="s">
        <v>395</v>
      </c>
      <c r="C684" s="330" t="s">
        <v>632</v>
      </c>
      <c r="D684" s="532">
        <v>1</v>
      </c>
      <c r="E684" s="546"/>
      <c r="F684" s="518">
        <f>D684*E684</f>
        <v>0</v>
      </c>
    </row>
    <row r="685" spans="3:6" ht="16.5">
      <c r="C685" s="327"/>
      <c r="D685" s="512"/>
      <c r="E685" s="536"/>
      <c r="F685" s="515"/>
    </row>
    <row r="686" spans="1:6" ht="16.5">
      <c r="A686" s="13">
        <v>9</v>
      </c>
      <c r="B686" s="13" t="s">
        <v>397</v>
      </c>
      <c r="C686" s="327"/>
      <c r="D686" s="512"/>
      <c r="E686" s="536"/>
      <c r="F686" s="515"/>
    </row>
    <row r="687" spans="2:6" ht="16.5">
      <c r="B687" s="13" t="s">
        <v>396</v>
      </c>
      <c r="C687" s="327"/>
      <c r="D687" s="512"/>
      <c r="E687" s="536"/>
      <c r="F687" s="515"/>
    </row>
    <row r="688" spans="2:6" ht="16.5">
      <c r="B688" s="13" t="s">
        <v>980</v>
      </c>
      <c r="C688" s="327"/>
      <c r="D688" s="512"/>
      <c r="E688" s="536"/>
      <c r="F688" s="515"/>
    </row>
    <row r="689" spans="2:6" ht="16.5">
      <c r="B689" s="13" t="s">
        <v>379</v>
      </c>
      <c r="C689" s="327"/>
      <c r="D689" s="512"/>
      <c r="E689" s="536"/>
      <c r="F689" s="515"/>
    </row>
    <row r="690" spans="2:6" ht="16.5">
      <c r="B690" s="13" t="s">
        <v>398</v>
      </c>
      <c r="C690" s="327"/>
      <c r="D690" s="512"/>
      <c r="E690" s="536"/>
      <c r="F690" s="515"/>
    </row>
    <row r="691" spans="2:6" ht="16.5">
      <c r="B691" s="13" t="s">
        <v>399</v>
      </c>
      <c r="C691" s="327"/>
      <c r="D691" s="512"/>
      <c r="E691" s="536"/>
      <c r="F691" s="515"/>
    </row>
    <row r="692" spans="2:6" ht="16.5">
      <c r="B692" s="13" t="s">
        <v>400</v>
      </c>
      <c r="C692" s="327"/>
      <c r="D692" s="512"/>
      <c r="E692" s="536"/>
      <c r="F692" s="515"/>
    </row>
    <row r="693" spans="2:6" ht="16.5">
      <c r="B693" s="13" t="s">
        <v>401</v>
      </c>
      <c r="C693" s="327"/>
      <c r="D693" s="512"/>
      <c r="E693" s="536"/>
      <c r="F693" s="515"/>
    </row>
    <row r="694" spans="2:6" ht="16.5">
      <c r="B694" s="13" t="s">
        <v>383</v>
      </c>
      <c r="C694" s="327"/>
      <c r="D694" s="512"/>
      <c r="E694" s="536"/>
      <c r="F694" s="515"/>
    </row>
    <row r="695" spans="2:6" ht="16.5">
      <c r="B695" s="13" t="s">
        <v>402</v>
      </c>
      <c r="C695" s="327"/>
      <c r="D695" s="512"/>
      <c r="E695" s="536"/>
      <c r="F695" s="515"/>
    </row>
    <row r="696" spans="2:6" ht="16.5">
      <c r="B696" s="13" t="s">
        <v>388</v>
      </c>
      <c r="C696" s="327"/>
      <c r="D696" s="512"/>
      <c r="E696" s="536"/>
      <c r="F696" s="515"/>
    </row>
    <row r="697" spans="2:6" ht="16.5">
      <c r="B697" s="13" t="s">
        <v>389</v>
      </c>
      <c r="C697" s="327"/>
      <c r="D697" s="512"/>
      <c r="E697" s="536"/>
      <c r="F697" s="515"/>
    </row>
    <row r="698" spans="2:6" ht="16.5">
      <c r="B698" s="13" t="s">
        <v>403</v>
      </c>
      <c r="C698" s="327"/>
      <c r="D698" s="512"/>
      <c r="E698" s="536"/>
      <c r="F698" s="515"/>
    </row>
    <row r="699" spans="2:6" ht="16.5">
      <c r="B699" s="13" t="s">
        <v>392</v>
      </c>
      <c r="C699" s="327"/>
      <c r="D699" s="512"/>
      <c r="E699" s="536"/>
      <c r="F699" s="515"/>
    </row>
    <row r="700" spans="2:6" ht="16.5">
      <c r="B700" s="13" t="s">
        <v>404</v>
      </c>
      <c r="C700" s="327"/>
      <c r="D700" s="512"/>
      <c r="E700" s="536"/>
      <c r="F700" s="515"/>
    </row>
    <row r="701" spans="2:6" ht="16.5">
      <c r="B701" s="13" t="s">
        <v>405</v>
      </c>
      <c r="C701" s="306"/>
      <c r="D701" s="514"/>
      <c r="E701" s="537"/>
      <c r="F701" s="516"/>
    </row>
    <row r="702" spans="2:6" ht="16.5">
      <c r="B702" s="13" t="s">
        <v>406</v>
      </c>
      <c r="C702" s="306" t="s">
        <v>632</v>
      </c>
      <c r="D702" s="514">
        <v>1</v>
      </c>
      <c r="E702" s="545"/>
      <c r="F702" s="516">
        <f>D702*E702</f>
        <v>0</v>
      </c>
    </row>
    <row r="703" spans="3:6" ht="16.5">
      <c r="C703" s="475"/>
      <c r="D703" s="541"/>
      <c r="E703" s="511"/>
      <c r="F703" s="549"/>
    </row>
    <row r="704" spans="1:6" ht="16.5">
      <c r="A704" s="13">
        <v>10</v>
      </c>
      <c r="B704" s="13" t="s">
        <v>376</v>
      </c>
      <c r="C704" s="327"/>
      <c r="D704" s="542"/>
      <c r="E704" s="512"/>
      <c r="F704" s="569"/>
    </row>
    <row r="705" spans="2:6" ht="16.5">
      <c r="B705" s="13" t="s">
        <v>393</v>
      </c>
      <c r="C705" s="327"/>
      <c r="D705" s="542"/>
      <c r="E705" s="512"/>
      <c r="F705" s="569"/>
    </row>
    <row r="706" spans="2:6" ht="16.5">
      <c r="B706" s="13" t="s">
        <v>980</v>
      </c>
      <c r="C706" s="327"/>
      <c r="D706" s="542"/>
      <c r="E706" s="512"/>
      <c r="F706" s="569"/>
    </row>
    <row r="707" spans="2:6" ht="16.5">
      <c r="B707" s="13" t="s">
        <v>377</v>
      </c>
      <c r="C707" s="327"/>
      <c r="D707" s="542"/>
      <c r="E707" s="512"/>
      <c r="F707" s="569"/>
    </row>
    <row r="708" spans="2:6" ht="16.5">
      <c r="B708" s="13" t="s">
        <v>378</v>
      </c>
      <c r="C708" s="327"/>
      <c r="D708" s="542"/>
      <c r="E708" s="512"/>
      <c r="F708" s="569"/>
    </row>
    <row r="709" spans="2:6" ht="16.5">
      <c r="B709" s="13" t="s">
        <v>379</v>
      </c>
      <c r="C709" s="327"/>
      <c r="D709" s="542"/>
      <c r="E709" s="512"/>
      <c r="F709" s="569"/>
    </row>
    <row r="710" spans="2:6" ht="16.5">
      <c r="B710" s="13" t="s">
        <v>380</v>
      </c>
      <c r="C710" s="327"/>
      <c r="D710" s="542"/>
      <c r="E710" s="512"/>
      <c r="F710" s="569"/>
    </row>
    <row r="711" spans="2:6" ht="16.5">
      <c r="B711" s="13" t="s">
        <v>392</v>
      </c>
      <c r="C711" s="327"/>
      <c r="D711" s="542"/>
      <c r="E711" s="512"/>
      <c r="F711" s="569"/>
    </row>
    <row r="712" spans="2:6" ht="16.5">
      <c r="B712" s="13" t="s">
        <v>381</v>
      </c>
      <c r="C712" s="327"/>
      <c r="D712" s="542"/>
      <c r="E712" s="512"/>
      <c r="F712" s="569"/>
    </row>
    <row r="713" spans="2:6" ht="16.5">
      <c r="B713" s="13" t="s">
        <v>382</v>
      </c>
      <c r="C713" s="327"/>
      <c r="D713" s="542"/>
      <c r="E713" s="512"/>
      <c r="F713" s="569"/>
    </row>
    <row r="714" spans="2:6" ht="16.5">
      <c r="B714" s="13" t="s">
        <v>407</v>
      </c>
      <c r="C714" s="327"/>
      <c r="D714" s="542"/>
      <c r="E714" s="512"/>
      <c r="F714" s="550"/>
    </row>
    <row r="715" spans="2:6" ht="16.5">
      <c r="B715" s="13" t="s">
        <v>383</v>
      </c>
      <c r="C715" s="327"/>
      <c r="D715" s="542"/>
      <c r="E715" s="512"/>
      <c r="F715" s="550"/>
    </row>
    <row r="716" spans="2:6" ht="16.5">
      <c r="B716" s="13" t="s">
        <v>384</v>
      </c>
      <c r="C716" s="327"/>
      <c r="D716" s="542"/>
      <c r="E716" s="512"/>
      <c r="F716" s="550"/>
    </row>
    <row r="717" spans="2:6" ht="16.5">
      <c r="B717" s="13" t="s">
        <v>408</v>
      </c>
      <c r="C717" s="330" t="s">
        <v>632</v>
      </c>
      <c r="D717" s="555">
        <v>1</v>
      </c>
      <c r="E717" s="517"/>
      <c r="F717" s="22">
        <f>D717*E717</f>
        <v>0</v>
      </c>
    </row>
    <row r="718" spans="3:6" ht="16.5">
      <c r="C718" s="327"/>
      <c r="D718" s="542"/>
      <c r="E718" s="512"/>
      <c r="F718" s="550"/>
    </row>
    <row r="719" spans="1:6" ht="16.5">
      <c r="A719" s="13">
        <v>11</v>
      </c>
      <c r="B719" s="13" t="s">
        <v>932</v>
      </c>
      <c r="C719" s="327"/>
      <c r="D719" s="542"/>
      <c r="E719" s="512"/>
      <c r="F719" s="550"/>
    </row>
    <row r="720" spans="2:6" ht="16.5">
      <c r="B720" s="13" t="s">
        <v>933</v>
      </c>
      <c r="C720" s="327"/>
      <c r="D720" s="542"/>
      <c r="E720" s="512"/>
      <c r="F720" s="550"/>
    </row>
    <row r="721" spans="2:6" ht="16.5">
      <c r="B721" s="13" t="s">
        <v>934</v>
      </c>
      <c r="C721" s="327"/>
      <c r="D721" s="542"/>
      <c r="E721" s="512"/>
      <c r="F721" s="550"/>
    </row>
    <row r="722" spans="2:6" ht="16.5">
      <c r="B722" s="13" t="s">
        <v>935</v>
      </c>
      <c r="C722" s="327"/>
      <c r="D722" s="542"/>
      <c r="E722" s="512"/>
      <c r="F722" s="550"/>
    </row>
    <row r="723" spans="2:6" ht="16.5">
      <c r="B723" s="13" t="s">
        <v>936</v>
      </c>
      <c r="C723" s="306"/>
      <c r="D723" s="544"/>
      <c r="E723" s="514"/>
      <c r="F723" s="551"/>
    </row>
    <row r="724" spans="2:6" ht="16.5">
      <c r="B724" s="13" t="s">
        <v>937</v>
      </c>
      <c r="C724" s="306" t="s">
        <v>632</v>
      </c>
      <c r="D724" s="544">
        <v>1</v>
      </c>
      <c r="E724" s="527"/>
      <c r="F724" s="551">
        <f>D724*E724</f>
        <v>0</v>
      </c>
    </row>
    <row r="725" spans="3:6" ht="16.5">
      <c r="C725" s="475"/>
      <c r="D725" s="16"/>
      <c r="E725" s="511"/>
      <c r="F725" s="528"/>
    </row>
    <row r="726" spans="3:6" ht="16.5">
      <c r="C726" s="327"/>
      <c r="D726" s="16"/>
      <c r="E726" s="512"/>
      <c r="F726" s="515"/>
    </row>
    <row r="727" spans="1:6" ht="16.5">
      <c r="A727" s="13">
        <v>12</v>
      </c>
      <c r="B727" s="13" t="s">
        <v>387</v>
      </c>
      <c r="C727" s="327"/>
      <c r="D727" s="16"/>
      <c r="E727" s="512"/>
      <c r="F727" s="568"/>
    </row>
    <row r="728" spans="2:6" ht="16.5">
      <c r="B728" s="13" t="s">
        <v>409</v>
      </c>
      <c r="C728" s="327"/>
      <c r="D728" s="16"/>
      <c r="E728" s="512"/>
      <c r="F728" s="568"/>
    </row>
    <row r="729" spans="2:6" ht="16.5">
      <c r="B729" s="13" t="s">
        <v>980</v>
      </c>
      <c r="C729" s="327"/>
      <c r="D729" s="16"/>
      <c r="E729" s="512"/>
      <c r="F729" s="568"/>
    </row>
    <row r="730" spans="2:6" ht="16.5">
      <c r="B730" s="13" t="s">
        <v>388</v>
      </c>
      <c r="C730" s="327"/>
      <c r="D730" s="16"/>
      <c r="E730" s="512"/>
      <c r="F730" s="568"/>
    </row>
    <row r="731" spans="2:6" ht="16.5">
      <c r="B731" s="13" t="s">
        <v>389</v>
      </c>
      <c r="C731" s="327"/>
      <c r="D731" s="16"/>
      <c r="E731" s="512"/>
      <c r="F731" s="568"/>
    </row>
    <row r="732" spans="2:6" ht="16.5">
      <c r="B732" s="13" t="s">
        <v>390</v>
      </c>
      <c r="C732" s="327"/>
      <c r="D732" s="16"/>
      <c r="E732" s="512"/>
      <c r="F732" s="568"/>
    </row>
    <row r="733" spans="2:6" ht="16.5">
      <c r="B733" s="13" t="s">
        <v>410</v>
      </c>
      <c r="C733" s="327"/>
      <c r="D733" s="16"/>
      <c r="E733" s="512"/>
      <c r="F733" s="568"/>
    </row>
    <row r="734" spans="2:6" ht="16.5">
      <c r="B734" s="13" t="s">
        <v>392</v>
      </c>
      <c r="C734" s="327"/>
      <c r="D734" s="16"/>
      <c r="E734" s="512"/>
      <c r="F734" s="568"/>
    </row>
    <row r="735" spans="2:6" ht="16.5">
      <c r="B735" s="13" t="s">
        <v>411</v>
      </c>
      <c r="C735" s="327"/>
      <c r="D735" s="16"/>
      <c r="E735" s="512"/>
      <c r="F735" s="568"/>
    </row>
    <row r="736" spans="2:6" ht="16.5">
      <c r="B736" s="13" t="s">
        <v>412</v>
      </c>
      <c r="C736" s="327"/>
      <c r="D736" s="16"/>
      <c r="E736" s="512"/>
      <c r="F736" s="568"/>
    </row>
    <row r="737" spans="2:6" ht="16.5">
      <c r="B737" s="13" t="s">
        <v>394</v>
      </c>
      <c r="C737" s="327"/>
      <c r="D737" s="16"/>
      <c r="E737" s="512"/>
      <c r="F737" s="515"/>
    </row>
    <row r="738" spans="2:6" ht="16.5">
      <c r="B738" s="13" t="s">
        <v>383</v>
      </c>
      <c r="C738" s="327"/>
      <c r="D738" s="16"/>
      <c r="E738" s="512"/>
      <c r="F738" s="515"/>
    </row>
    <row r="739" spans="2:6" ht="16.5">
      <c r="B739" s="13" t="s">
        <v>384</v>
      </c>
      <c r="C739" s="327"/>
      <c r="D739" s="16"/>
      <c r="E739" s="512"/>
      <c r="F739" s="515"/>
    </row>
    <row r="740" spans="2:6" ht="16.5">
      <c r="B740" s="13" t="s">
        <v>413</v>
      </c>
      <c r="C740" s="330" t="s">
        <v>632</v>
      </c>
      <c r="D740" s="21">
        <v>1</v>
      </c>
      <c r="E740" s="517"/>
      <c r="F740" s="518">
        <f>D740*E740</f>
        <v>0</v>
      </c>
    </row>
    <row r="741" spans="3:6" ht="16.5">
      <c r="C741" s="306"/>
      <c r="D741" s="16"/>
      <c r="E741" s="514"/>
      <c r="F741" s="516"/>
    </row>
    <row r="742" spans="1:6" ht="16.5">
      <c r="A742" s="13"/>
      <c r="B742" s="520" t="s">
        <v>781</v>
      </c>
      <c r="C742" s="141"/>
      <c r="D742" s="521"/>
      <c r="E742" s="540"/>
      <c r="F742" s="566">
        <f>SUM(F599:F740)</f>
        <v>0</v>
      </c>
    </row>
    <row r="743" spans="4:5" ht="15.75" customHeight="1">
      <c r="D743" s="16"/>
      <c r="E743" s="16"/>
    </row>
    <row r="744" spans="4:5" ht="16.5">
      <c r="D744" s="16"/>
      <c r="E744" s="16"/>
    </row>
    <row r="745" spans="4:5" ht="16.5">
      <c r="D745" s="16"/>
      <c r="E745" s="16"/>
    </row>
    <row r="746" spans="2:5" ht="16.5">
      <c r="B746" s="19" t="s">
        <v>792</v>
      </c>
      <c r="D746" s="16"/>
      <c r="E746" s="11"/>
    </row>
    <row r="747" spans="1:6" ht="16.5">
      <c r="A747" s="13"/>
      <c r="C747" s="20" t="s">
        <v>988</v>
      </c>
      <c r="D747" s="562" t="s">
        <v>989</v>
      </c>
      <c r="E747" s="36" t="s">
        <v>990</v>
      </c>
      <c r="F747" s="571" t="s">
        <v>991</v>
      </c>
    </row>
    <row r="748" spans="1:6" ht="16.5">
      <c r="A748" s="13">
        <v>1</v>
      </c>
      <c r="B748" s="13" t="s">
        <v>873</v>
      </c>
      <c r="C748" s="534"/>
      <c r="D748" s="511"/>
      <c r="E748" s="536"/>
      <c r="F748" s="528"/>
    </row>
    <row r="749" spans="2:6" ht="16.5">
      <c r="B749" s="13" t="s">
        <v>874</v>
      </c>
      <c r="C749" s="272"/>
      <c r="D749" s="512"/>
      <c r="E749" s="536"/>
      <c r="F749" s="515"/>
    </row>
    <row r="750" spans="2:6" ht="16.5">
      <c r="B750" s="13" t="s">
        <v>875</v>
      </c>
      <c r="C750" s="272"/>
      <c r="D750" s="512"/>
      <c r="E750" s="536"/>
      <c r="F750" s="515"/>
    </row>
    <row r="751" spans="2:6" ht="16.5">
      <c r="B751" s="13" t="s">
        <v>895</v>
      </c>
      <c r="C751" s="272"/>
      <c r="D751" s="512"/>
      <c r="E751" s="536"/>
      <c r="F751" s="515"/>
    </row>
    <row r="752" spans="2:6" ht="16.5">
      <c r="B752" s="13" t="s">
        <v>876</v>
      </c>
      <c r="C752" s="272"/>
      <c r="D752" s="512"/>
      <c r="E752" s="536"/>
      <c r="F752" s="515"/>
    </row>
    <row r="753" spans="2:6" ht="16.5">
      <c r="B753" s="13" t="s">
        <v>801</v>
      </c>
      <c r="C753" s="272"/>
      <c r="D753" s="512"/>
      <c r="E753" s="536"/>
      <c r="F753" s="515"/>
    </row>
    <row r="754" spans="2:6" ht="16.5">
      <c r="B754" s="13" t="s">
        <v>892</v>
      </c>
      <c r="C754" s="272"/>
      <c r="D754" s="512"/>
      <c r="E754" s="536"/>
      <c r="F754" s="515"/>
    </row>
    <row r="755" spans="2:6" ht="16.5">
      <c r="B755" s="13" t="s">
        <v>891</v>
      </c>
      <c r="C755" s="272"/>
      <c r="D755" s="512"/>
      <c r="E755" s="536"/>
      <c r="F755" s="515"/>
    </row>
    <row r="756" spans="2:6" ht="16.5">
      <c r="B756" s="13" t="s">
        <v>877</v>
      </c>
      <c r="C756" s="272"/>
      <c r="D756" s="512"/>
      <c r="E756" s="536"/>
      <c r="F756" s="515"/>
    </row>
    <row r="757" spans="2:6" ht="16.5">
      <c r="B757" s="13" t="s">
        <v>878</v>
      </c>
      <c r="C757" s="272"/>
      <c r="D757" s="512"/>
      <c r="E757" s="536"/>
      <c r="F757" s="515"/>
    </row>
    <row r="758" spans="2:6" ht="16.5">
      <c r="B758" s="13" t="s">
        <v>879</v>
      </c>
      <c r="C758" s="272"/>
      <c r="D758" s="512"/>
      <c r="E758" s="536"/>
      <c r="F758" s="515"/>
    </row>
    <row r="759" spans="3:6" ht="16.5">
      <c r="C759" s="272"/>
      <c r="D759" s="512"/>
      <c r="E759" s="536"/>
      <c r="F759" s="515"/>
    </row>
    <row r="760" spans="2:6" ht="16.5">
      <c r="B760" s="13" t="s">
        <v>880</v>
      </c>
      <c r="C760" s="272"/>
      <c r="D760" s="512"/>
      <c r="E760" s="536"/>
      <c r="F760" s="515"/>
    </row>
    <row r="761" spans="2:6" ht="16.5">
      <c r="B761" s="13" t="s">
        <v>881</v>
      </c>
      <c r="C761" s="272"/>
      <c r="D761" s="512"/>
      <c r="E761" s="536"/>
      <c r="F761" s="515"/>
    </row>
    <row r="762" spans="2:6" ht="16.5">
      <c r="B762" s="13" t="s">
        <v>882</v>
      </c>
      <c r="C762" s="272"/>
      <c r="D762" s="512"/>
      <c r="E762" s="536"/>
      <c r="F762" s="515"/>
    </row>
    <row r="763" spans="2:6" ht="16.5">
      <c r="B763" s="13" t="s">
        <v>883</v>
      </c>
      <c r="C763" s="272"/>
      <c r="D763" s="512"/>
      <c r="E763" s="536"/>
      <c r="F763" s="515"/>
    </row>
    <row r="764" spans="2:6" ht="16.5">
      <c r="B764" s="13" t="s">
        <v>904</v>
      </c>
      <c r="C764" s="272"/>
      <c r="D764" s="512"/>
      <c r="E764" s="536"/>
      <c r="F764" s="515"/>
    </row>
    <row r="765" spans="2:6" ht="16.5">
      <c r="B765" s="13" t="s">
        <v>903</v>
      </c>
      <c r="C765" s="272"/>
      <c r="D765" s="512"/>
      <c r="E765" s="536"/>
      <c r="F765" s="515"/>
    </row>
    <row r="766" spans="2:6" ht="16.5">
      <c r="B766" s="13" t="s">
        <v>907</v>
      </c>
      <c r="C766" s="272"/>
      <c r="D766" s="512"/>
      <c r="E766" s="536"/>
      <c r="F766" s="515"/>
    </row>
    <row r="767" spans="2:6" ht="16.5">
      <c r="B767" s="13" t="s">
        <v>884</v>
      </c>
      <c r="C767" s="272"/>
      <c r="D767" s="512"/>
      <c r="E767" s="536"/>
      <c r="F767" s="515"/>
    </row>
    <row r="768" spans="2:6" ht="16.5">
      <c r="B768" s="13" t="s">
        <v>885</v>
      </c>
      <c r="C768" s="272"/>
      <c r="D768" s="512"/>
      <c r="E768" s="536"/>
      <c r="F768" s="515"/>
    </row>
    <row r="769" spans="2:6" ht="16.5">
      <c r="B769" s="13" t="s">
        <v>886</v>
      </c>
      <c r="C769" s="272"/>
      <c r="D769" s="512"/>
      <c r="E769" s="536"/>
      <c r="F769" s="515"/>
    </row>
    <row r="770" spans="2:6" ht="16.5">
      <c r="B770" s="13" t="s">
        <v>896</v>
      </c>
      <c r="C770" s="323"/>
      <c r="D770" s="514"/>
      <c r="E770" s="537"/>
      <c r="F770" s="516"/>
    </row>
    <row r="771" spans="2:6" ht="16.5">
      <c r="B771" s="13" t="s">
        <v>897</v>
      </c>
      <c r="C771" s="323" t="s">
        <v>632</v>
      </c>
      <c r="D771" s="514">
        <v>1</v>
      </c>
      <c r="E771" s="545"/>
      <c r="F771" s="516">
        <f>D771*E771</f>
        <v>0</v>
      </c>
    </row>
    <row r="772" spans="3:6" ht="16.5">
      <c r="C772" s="534"/>
      <c r="D772" s="511"/>
      <c r="E772" s="535"/>
      <c r="F772" s="528"/>
    </row>
    <row r="773" spans="1:6" ht="16.5">
      <c r="A773" s="13">
        <v>2</v>
      </c>
      <c r="B773" s="13" t="s">
        <v>909</v>
      </c>
      <c r="C773" s="272"/>
      <c r="D773" s="512"/>
      <c r="E773" s="536"/>
      <c r="F773" s="515"/>
    </row>
    <row r="774" spans="2:6" ht="16.5">
      <c r="B774" s="13" t="s">
        <v>887</v>
      </c>
      <c r="C774" s="272"/>
      <c r="D774" s="512"/>
      <c r="E774" s="536"/>
      <c r="F774" s="515"/>
    </row>
    <row r="775" spans="2:6" ht="16.5">
      <c r="B775" s="13" t="s">
        <v>888</v>
      </c>
      <c r="C775" s="272"/>
      <c r="D775" s="512"/>
      <c r="E775" s="536"/>
      <c r="F775" s="515"/>
    </row>
    <row r="776" spans="2:6" ht="16.5">
      <c r="B776" s="13" t="s">
        <v>889</v>
      </c>
      <c r="C776" s="272"/>
      <c r="D776" s="512"/>
      <c r="E776" s="536"/>
      <c r="F776" s="515"/>
    </row>
    <row r="777" spans="2:6" ht="16.5">
      <c r="B777" s="13" t="s">
        <v>900</v>
      </c>
      <c r="C777" s="272"/>
      <c r="D777" s="512"/>
      <c r="E777" s="536"/>
      <c r="F777" s="515"/>
    </row>
    <row r="778" spans="2:6" ht="16.5">
      <c r="B778" s="13" t="s">
        <v>899</v>
      </c>
      <c r="C778" s="272"/>
      <c r="D778" s="512"/>
      <c r="E778" s="536"/>
      <c r="F778" s="515"/>
    </row>
    <row r="779" spans="2:6" ht="16.5">
      <c r="B779" s="13" t="s">
        <v>890</v>
      </c>
      <c r="C779" s="272"/>
      <c r="D779" s="512"/>
      <c r="E779" s="536"/>
      <c r="F779" s="515"/>
    </row>
    <row r="780" spans="2:6" ht="16.5">
      <c r="B780" s="13" t="s">
        <v>893</v>
      </c>
      <c r="C780" s="272"/>
      <c r="D780" s="512"/>
      <c r="E780" s="536"/>
      <c r="F780" s="515"/>
    </row>
    <row r="781" spans="2:6" ht="16.5">
      <c r="B781" s="13" t="s">
        <v>875</v>
      </c>
      <c r="C781" s="272"/>
      <c r="D781" s="512"/>
      <c r="E781" s="536"/>
      <c r="F781" s="515"/>
    </row>
    <row r="782" spans="2:6" ht="16.5">
      <c r="B782" s="13" t="s">
        <v>894</v>
      </c>
      <c r="C782" s="272"/>
      <c r="D782" s="512"/>
      <c r="E782" s="536"/>
      <c r="F782" s="515"/>
    </row>
    <row r="783" spans="2:6" ht="16.5">
      <c r="B783" s="13" t="s">
        <v>876</v>
      </c>
      <c r="C783" s="272"/>
      <c r="D783" s="512"/>
      <c r="E783" s="536"/>
      <c r="F783" s="515"/>
    </row>
    <row r="784" spans="2:6" ht="16.5">
      <c r="B784" s="13" t="s">
        <v>801</v>
      </c>
      <c r="C784" s="272"/>
      <c r="D784" s="512"/>
      <c r="E784" s="536"/>
      <c r="F784" s="515"/>
    </row>
    <row r="785" spans="2:6" ht="16.5">
      <c r="B785" s="13" t="s">
        <v>892</v>
      </c>
      <c r="C785" s="272"/>
      <c r="D785" s="512"/>
      <c r="E785" s="536"/>
      <c r="F785" s="515"/>
    </row>
    <row r="786" spans="2:6" ht="16.5">
      <c r="B786" s="13" t="s">
        <v>891</v>
      </c>
      <c r="C786" s="272"/>
      <c r="D786" s="512"/>
      <c r="E786" s="536"/>
      <c r="F786" s="515"/>
    </row>
    <row r="787" spans="2:6" ht="16.5">
      <c r="B787" s="13" t="s">
        <v>896</v>
      </c>
      <c r="C787" s="272"/>
      <c r="D787" s="512"/>
      <c r="E787" s="536"/>
      <c r="F787" s="515"/>
    </row>
    <row r="788" spans="2:6" ht="16.5">
      <c r="B788" s="13" t="s">
        <v>897</v>
      </c>
      <c r="C788" s="364" t="s">
        <v>633</v>
      </c>
      <c r="D788" s="532">
        <v>19</v>
      </c>
      <c r="E788" s="546"/>
      <c r="F788" s="518">
        <f>D788*E788</f>
        <v>0</v>
      </c>
    </row>
    <row r="789" spans="3:6" ht="16.5">
      <c r="C789" s="272"/>
      <c r="D789" s="512"/>
      <c r="E789" s="536"/>
      <c r="F789" s="515"/>
    </row>
    <row r="790" spans="1:6" ht="16.5">
      <c r="A790" s="13">
        <v>3</v>
      </c>
      <c r="B790" s="13" t="s">
        <v>901</v>
      </c>
      <c r="C790" s="272"/>
      <c r="D790" s="512"/>
      <c r="E790" s="536"/>
      <c r="F790" s="515"/>
    </row>
    <row r="791" spans="2:6" ht="16.5">
      <c r="B791" s="13" t="s">
        <v>902</v>
      </c>
      <c r="C791" s="272"/>
      <c r="D791" s="512"/>
      <c r="E791" s="536"/>
      <c r="F791" s="515"/>
    </row>
    <row r="792" spans="2:6" ht="16.5">
      <c r="B792" s="13" t="s">
        <v>888</v>
      </c>
      <c r="C792" s="272"/>
      <c r="D792" s="512"/>
      <c r="E792" s="536"/>
      <c r="F792" s="515"/>
    </row>
    <row r="793" spans="2:6" ht="16.5">
      <c r="B793" s="13" t="s">
        <v>889</v>
      </c>
      <c r="C793" s="272"/>
      <c r="D793" s="512"/>
      <c r="E793" s="536"/>
      <c r="F793" s="515"/>
    </row>
    <row r="794" spans="2:6" ht="16.5">
      <c r="B794" s="13" t="s">
        <v>900</v>
      </c>
      <c r="C794" s="272"/>
      <c r="D794" s="512"/>
      <c r="E794" s="536"/>
      <c r="F794" s="515"/>
    </row>
    <row r="795" spans="2:6" ht="16.5">
      <c r="B795" s="13" t="s">
        <v>904</v>
      </c>
      <c r="C795" s="272"/>
      <c r="D795" s="512"/>
      <c r="E795" s="536"/>
      <c r="F795" s="515"/>
    </row>
    <row r="796" spans="2:6" ht="16.5">
      <c r="B796" s="13" t="s">
        <v>905</v>
      </c>
      <c r="C796" s="272"/>
      <c r="D796" s="512"/>
      <c r="E796" s="536"/>
      <c r="F796" s="515"/>
    </row>
    <row r="797" spans="2:6" ht="16.5">
      <c r="B797" s="13" t="s">
        <v>906</v>
      </c>
      <c r="C797" s="272"/>
      <c r="D797" s="512"/>
      <c r="E797" s="536"/>
      <c r="F797" s="515"/>
    </row>
    <row r="798" spans="2:6" ht="16.5">
      <c r="B798" s="13" t="s">
        <v>907</v>
      </c>
      <c r="C798" s="272"/>
      <c r="D798" s="512"/>
      <c r="E798" s="536"/>
      <c r="F798" s="515"/>
    </row>
    <row r="799" spans="2:6" ht="16.5">
      <c r="B799" s="13" t="s">
        <v>908</v>
      </c>
      <c r="C799" s="272"/>
      <c r="D799" s="512"/>
      <c r="E799" s="536"/>
      <c r="F799" s="515"/>
    </row>
    <row r="800" spans="2:6" ht="16.5">
      <c r="B800" s="13" t="s">
        <v>893</v>
      </c>
      <c r="C800" s="272"/>
      <c r="D800" s="512"/>
      <c r="E800" s="536"/>
      <c r="F800" s="515"/>
    </row>
    <row r="801" spans="2:6" ht="16.5">
      <c r="B801" s="13" t="s">
        <v>875</v>
      </c>
      <c r="C801" s="272"/>
      <c r="D801" s="512"/>
      <c r="E801" s="536"/>
      <c r="F801" s="515"/>
    </row>
    <row r="802" spans="2:6" ht="16.5">
      <c r="B802" s="13" t="s">
        <v>894</v>
      </c>
      <c r="C802" s="272"/>
      <c r="D802" s="512"/>
      <c r="E802" s="536"/>
      <c r="F802" s="515"/>
    </row>
    <row r="803" spans="2:6" ht="16.5">
      <c r="B803" s="13" t="s">
        <v>876</v>
      </c>
      <c r="C803" s="272"/>
      <c r="D803" s="512"/>
      <c r="E803" s="536"/>
      <c r="F803" s="515"/>
    </row>
    <row r="804" spans="2:6" ht="16.5">
      <c r="B804" s="13" t="s">
        <v>801</v>
      </c>
      <c r="C804" s="272"/>
      <c r="D804" s="512"/>
      <c r="E804" s="536"/>
      <c r="F804" s="515"/>
    </row>
    <row r="805" spans="2:6" ht="16.5">
      <c r="B805" s="13" t="s">
        <v>892</v>
      </c>
      <c r="C805" s="272"/>
      <c r="D805" s="512"/>
      <c r="E805" s="536"/>
      <c r="F805" s="515"/>
    </row>
    <row r="806" spans="2:6" ht="16.5">
      <c r="B806" s="13" t="s">
        <v>891</v>
      </c>
      <c r="C806" s="272"/>
      <c r="D806" s="512"/>
      <c r="E806" s="536"/>
      <c r="F806" s="515"/>
    </row>
    <row r="807" spans="2:6" ht="16.5">
      <c r="B807" s="13" t="s">
        <v>896</v>
      </c>
      <c r="C807" s="323"/>
      <c r="D807" s="514"/>
      <c r="E807" s="537"/>
      <c r="F807" s="516"/>
    </row>
    <row r="808" spans="2:6" ht="16.5">
      <c r="B808" s="13" t="s">
        <v>897</v>
      </c>
      <c r="C808" s="323" t="s">
        <v>633</v>
      </c>
      <c r="D808" s="514">
        <v>19</v>
      </c>
      <c r="E808" s="545"/>
      <c r="F808" s="516">
        <f>D808*E808</f>
        <v>0</v>
      </c>
    </row>
    <row r="809" spans="3:6" ht="16.5">
      <c r="C809" s="534"/>
      <c r="D809" s="511"/>
      <c r="E809" s="535"/>
      <c r="F809" s="528"/>
    </row>
    <row r="810" spans="1:6" ht="16.5">
      <c r="A810" s="13">
        <v>4</v>
      </c>
      <c r="B810" s="13" t="s">
        <v>898</v>
      </c>
      <c r="C810" s="364" t="s">
        <v>633</v>
      </c>
      <c r="D810" s="532">
        <v>6.3</v>
      </c>
      <c r="E810" s="546"/>
      <c r="F810" s="518">
        <f>D810*E810</f>
        <v>0</v>
      </c>
    </row>
    <row r="811" spans="3:6" ht="16.5">
      <c r="C811" s="272"/>
      <c r="D811" s="512"/>
      <c r="E811" s="536"/>
      <c r="F811" s="515"/>
    </row>
    <row r="812" spans="1:6" ht="16.5">
      <c r="A812" s="13">
        <v>5</v>
      </c>
      <c r="B812" s="13" t="s">
        <v>802</v>
      </c>
      <c r="C812" s="272"/>
      <c r="D812" s="512"/>
      <c r="E812" s="536"/>
      <c r="F812" s="515"/>
    </row>
    <row r="813" spans="2:6" ht="16.5">
      <c r="B813" s="13" t="s">
        <v>910</v>
      </c>
      <c r="C813" s="272"/>
      <c r="D813" s="512"/>
      <c r="E813" s="536"/>
      <c r="F813" s="515"/>
    </row>
    <row r="814" spans="2:6" ht="16.5">
      <c r="B814" s="13" t="s">
        <v>911</v>
      </c>
      <c r="C814" s="272"/>
      <c r="D814" s="512"/>
      <c r="E814" s="536"/>
      <c r="F814" s="515"/>
    </row>
    <row r="815" spans="2:6" ht="16.5">
      <c r="B815" s="13" t="s">
        <v>912</v>
      </c>
      <c r="C815" s="364" t="s">
        <v>633</v>
      </c>
      <c r="D815" s="532">
        <v>4.5</v>
      </c>
      <c r="E815" s="546"/>
      <c r="F815" s="518">
        <f>D815*E815</f>
        <v>0</v>
      </c>
    </row>
    <row r="816" spans="3:6" ht="17.25" customHeight="1">
      <c r="C816" s="272"/>
      <c r="D816" s="512"/>
      <c r="E816" s="536"/>
      <c r="F816" s="515"/>
    </row>
    <row r="817" spans="1:6" ht="16.5">
      <c r="A817" s="13">
        <v>6</v>
      </c>
      <c r="B817" s="13" t="s">
        <v>360</v>
      </c>
      <c r="C817" s="272"/>
      <c r="D817" s="512"/>
      <c r="E817" s="536"/>
      <c r="F817" s="515"/>
    </row>
    <row r="818" spans="2:6" ht="16.5">
      <c r="B818" s="13" t="s">
        <v>361</v>
      </c>
      <c r="C818" s="272"/>
      <c r="D818" s="512"/>
      <c r="E818" s="536"/>
      <c r="F818" s="515"/>
    </row>
    <row r="819" spans="2:6" ht="16.5">
      <c r="B819" s="13" t="s">
        <v>362</v>
      </c>
      <c r="C819" s="272"/>
      <c r="D819" s="512"/>
      <c r="E819" s="536"/>
      <c r="F819" s="515"/>
    </row>
    <row r="820" spans="2:9" ht="16.5">
      <c r="B820" s="13" t="s">
        <v>363</v>
      </c>
      <c r="C820" s="272"/>
      <c r="D820" s="512"/>
      <c r="E820" s="536"/>
      <c r="F820" s="515"/>
      <c r="I820" s="14"/>
    </row>
    <row r="821" spans="2:6" ht="16.5">
      <c r="B821" s="13" t="s">
        <v>364</v>
      </c>
      <c r="C821" s="272"/>
      <c r="D821" s="512"/>
      <c r="E821" s="536"/>
      <c r="F821" s="515"/>
    </row>
    <row r="822" spans="2:6" ht="16.5">
      <c r="B822" s="13" t="s">
        <v>365</v>
      </c>
      <c r="C822" s="272"/>
      <c r="D822" s="512"/>
      <c r="E822" s="536"/>
      <c r="F822" s="515"/>
    </row>
    <row r="823" spans="2:6" ht="16.5">
      <c r="B823" s="13" t="s">
        <v>369</v>
      </c>
      <c r="C823" s="272"/>
      <c r="D823" s="512"/>
      <c r="E823" s="536"/>
      <c r="F823" s="515"/>
    </row>
    <row r="824" spans="2:6" ht="16.5">
      <c r="B824" s="13" t="s">
        <v>366</v>
      </c>
      <c r="C824" s="272"/>
      <c r="D824" s="512"/>
      <c r="E824" s="536"/>
      <c r="F824" s="515"/>
    </row>
    <row r="825" spans="2:6" ht="16.5">
      <c r="B825" s="13" t="s">
        <v>367</v>
      </c>
      <c r="C825" s="272"/>
      <c r="D825" s="512"/>
      <c r="E825" s="536"/>
      <c r="F825" s="515"/>
    </row>
    <row r="826" spans="2:6" ht="16.5">
      <c r="B826" s="13" t="s">
        <v>368</v>
      </c>
      <c r="C826" s="272"/>
      <c r="D826" s="512"/>
      <c r="E826" s="536"/>
      <c r="F826" s="515"/>
    </row>
    <row r="827" spans="2:6" ht="16.5">
      <c r="B827" s="13" t="s">
        <v>893</v>
      </c>
      <c r="C827" s="272"/>
      <c r="D827" s="512"/>
      <c r="E827" s="536"/>
      <c r="F827" s="515"/>
    </row>
    <row r="828" spans="2:6" ht="16.5">
      <c r="B828" s="13" t="s">
        <v>875</v>
      </c>
      <c r="C828" s="272"/>
      <c r="D828" s="512"/>
      <c r="E828" s="536"/>
      <c r="F828" s="515"/>
    </row>
    <row r="829" spans="2:6" ht="16.5">
      <c r="B829" s="13" t="s">
        <v>370</v>
      </c>
      <c r="C829" s="272"/>
      <c r="D829" s="512"/>
      <c r="E829" s="536"/>
      <c r="F829" s="515"/>
    </row>
    <row r="830" spans="2:6" ht="16.5">
      <c r="B830" s="13" t="s">
        <v>896</v>
      </c>
      <c r="C830" s="272"/>
      <c r="D830" s="512"/>
      <c r="E830" s="536"/>
      <c r="F830" s="515"/>
    </row>
    <row r="831" spans="2:6" ht="16.5">
      <c r="B831" s="13" t="s">
        <v>897</v>
      </c>
      <c r="C831" s="272"/>
      <c r="D831" s="512"/>
      <c r="E831" s="572"/>
      <c r="F831" s="515"/>
    </row>
    <row r="832" spans="2:6" ht="16.5">
      <c r="B832" s="13" t="s">
        <v>371</v>
      </c>
      <c r="C832" s="364" t="s">
        <v>632</v>
      </c>
      <c r="D832" s="532">
        <v>14</v>
      </c>
      <c r="E832" s="546"/>
      <c r="F832" s="518">
        <f>D832*E832</f>
        <v>0</v>
      </c>
    </row>
    <row r="833" spans="3:6" ht="16.5">
      <c r="C833" s="272"/>
      <c r="D833" s="512"/>
      <c r="E833" s="572"/>
      <c r="F833" s="515"/>
    </row>
    <row r="834" spans="2:6" ht="16.5">
      <c r="B834" s="13" t="s">
        <v>372</v>
      </c>
      <c r="C834" s="364" t="s">
        <v>632</v>
      </c>
      <c r="D834" s="532">
        <v>3</v>
      </c>
      <c r="E834" s="546"/>
      <c r="F834" s="518">
        <f>D834*E834</f>
        <v>0</v>
      </c>
    </row>
    <row r="835" spans="3:6" ht="16.5">
      <c r="C835" s="323"/>
      <c r="D835" s="514"/>
      <c r="E835" s="573"/>
      <c r="F835" s="516"/>
    </row>
    <row r="836" spans="1:6" ht="16.5">
      <c r="A836" s="13"/>
      <c r="B836" s="520" t="s">
        <v>793</v>
      </c>
      <c r="C836" s="141"/>
      <c r="D836" s="521"/>
      <c r="E836" s="539"/>
      <c r="F836" s="570">
        <f>SUM(F771:F834)</f>
        <v>0</v>
      </c>
    </row>
    <row r="837" spans="4:5" ht="16.5">
      <c r="D837" s="16"/>
      <c r="E837" s="16"/>
    </row>
    <row r="838" spans="4:5" ht="16.5">
      <c r="D838" s="16"/>
      <c r="E838" s="16"/>
    </row>
    <row r="839" spans="4:5" ht="16.5">
      <c r="D839" s="16"/>
      <c r="E839" s="16"/>
    </row>
    <row r="840" spans="2:5" ht="16.5">
      <c r="B840" s="19" t="s">
        <v>794</v>
      </c>
      <c r="C840" s="11"/>
      <c r="D840" s="16"/>
      <c r="E840" s="16"/>
    </row>
    <row r="841" spans="4:5" ht="16.5">
      <c r="D841" s="16"/>
      <c r="E841" s="16"/>
    </row>
    <row r="842" spans="2:6" ht="16.5">
      <c r="B842" s="574"/>
      <c r="C842" s="18" t="s">
        <v>988</v>
      </c>
      <c r="D842" s="562" t="s">
        <v>989</v>
      </c>
      <c r="E842" s="36" t="s">
        <v>990</v>
      </c>
      <c r="F842" s="37" t="s">
        <v>991</v>
      </c>
    </row>
    <row r="843" spans="1:6" ht="16.5">
      <c r="A843" s="13">
        <v>1</v>
      </c>
      <c r="B843" s="13" t="s">
        <v>981</v>
      </c>
      <c r="C843" s="475"/>
      <c r="D843" s="16"/>
      <c r="E843" s="511"/>
      <c r="F843" s="567"/>
    </row>
    <row r="844" spans="2:6" ht="16.5">
      <c r="B844" s="13" t="s">
        <v>782</v>
      </c>
      <c r="C844" s="327"/>
      <c r="D844" s="16"/>
      <c r="E844" s="512"/>
      <c r="F844" s="568"/>
    </row>
    <row r="845" spans="2:6" ht="16.5">
      <c r="B845" s="13" t="s">
        <v>345</v>
      </c>
      <c r="C845" s="327"/>
      <c r="D845" s="16"/>
      <c r="E845" s="512"/>
      <c r="F845" s="568"/>
    </row>
    <row r="846" spans="2:6" ht="16.5">
      <c r="B846" s="13" t="s">
        <v>415</v>
      </c>
      <c r="C846" s="327"/>
      <c r="D846" s="16"/>
      <c r="E846" s="512"/>
      <c r="F846" s="568"/>
    </row>
    <row r="847" spans="2:6" ht="16.5">
      <c r="B847" s="13" t="s">
        <v>416</v>
      </c>
      <c r="C847" s="327"/>
      <c r="D847" s="16"/>
      <c r="E847" s="512"/>
      <c r="F847" s="568"/>
    </row>
    <row r="848" spans="2:6" ht="16.5">
      <c r="B848" s="13" t="s">
        <v>784</v>
      </c>
      <c r="C848" s="327"/>
      <c r="D848" s="16"/>
      <c r="E848" s="512"/>
      <c r="F848" s="568"/>
    </row>
    <row r="849" spans="2:6" ht="16.5">
      <c r="B849" s="13" t="s">
        <v>785</v>
      </c>
      <c r="C849" s="327"/>
      <c r="D849" s="16"/>
      <c r="E849" s="512"/>
      <c r="F849" s="568"/>
    </row>
    <row r="850" spans="2:6" ht="16.5">
      <c r="B850" s="13" t="s">
        <v>786</v>
      </c>
      <c r="C850" s="327"/>
      <c r="D850" s="16"/>
      <c r="E850" s="512"/>
      <c r="F850" s="568"/>
    </row>
    <row r="851" spans="2:6" ht="16.5">
      <c r="B851" s="13" t="s">
        <v>429</v>
      </c>
      <c r="C851" s="327"/>
      <c r="D851" s="16"/>
      <c r="E851" s="512"/>
      <c r="F851" s="568"/>
    </row>
    <row r="852" spans="2:6" ht="16.5">
      <c r="B852" s="13" t="s">
        <v>417</v>
      </c>
      <c r="C852" s="475" t="s">
        <v>632</v>
      </c>
      <c r="D852" s="530">
        <v>1</v>
      </c>
      <c r="E852" s="517"/>
      <c r="F852" s="528">
        <f>D852*E852</f>
        <v>0</v>
      </c>
    </row>
    <row r="853" spans="3:6" ht="16.5">
      <c r="C853" s="475"/>
      <c r="D853" s="511"/>
      <c r="E853" s="511"/>
      <c r="F853" s="549"/>
    </row>
    <row r="854" spans="1:6" ht="16.5">
      <c r="A854" s="13">
        <v>2</v>
      </c>
      <c r="B854" s="13" t="s">
        <v>981</v>
      </c>
      <c r="C854" s="327"/>
      <c r="D854" s="512"/>
      <c r="E854" s="512"/>
      <c r="F854" s="569"/>
    </row>
    <row r="855" spans="2:6" ht="16.5">
      <c r="B855" s="13" t="s">
        <v>418</v>
      </c>
      <c r="C855" s="327"/>
      <c r="D855" s="16"/>
      <c r="E855" s="512"/>
      <c r="F855" s="569"/>
    </row>
    <row r="856" spans="2:6" ht="16.5">
      <c r="B856" s="13" t="s">
        <v>414</v>
      </c>
      <c r="C856" s="327"/>
      <c r="D856" s="16"/>
      <c r="E856" s="512"/>
      <c r="F856" s="569"/>
    </row>
    <row r="857" spans="2:6" ht="16.5">
      <c r="B857" s="13" t="s">
        <v>419</v>
      </c>
      <c r="C857" s="327"/>
      <c r="D857" s="16"/>
      <c r="E857" s="512"/>
      <c r="F857" s="568"/>
    </row>
    <row r="858" spans="2:6" ht="16.5">
      <c r="B858" s="13" t="s">
        <v>416</v>
      </c>
      <c r="C858" s="327"/>
      <c r="D858" s="16"/>
      <c r="E858" s="512"/>
      <c r="F858" s="568"/>
    </row>
    <row r="859" spans="2:6" ht="16.5">
      <c r="B859" s="13" t="s">
        <v>784</v>
      </c>
      <c r="C859" s="327"/>
      <c r="D859" s="16"/>
      <c r="E859" s="512"/>
      <c r="F859" s="568"/>
    </row>
    <row r="860" spans="2:6" ht="16.5">
      <c r="B860" s="13" t="s">
        <v>420</v>
      </c>
      <c r="C860" s="327"/>
      <c r="D860" s="16"/>
      <c r="E860" s="512"/>
      <c r="F860" s="568"/>
    </row>
    <row r="861" spans="2:6" ht="16.5">
      <c r="B861" s="13" t="s">
        <v>786</v>
      </c>
      <c r="C861" s="327"/>
      <c r="D861" s="16"/>
      <c r="E861" s="512"/>
      <c r="F861" s="568"/>
    </row>
    <row r="862" spans="2:6" ht="16.5">
      <c r="B862" s="13" t="s">
        <v>429</v>
      </c>
      <c r="C862" s="327"/>
      <c r="D862" s="16"/>
      <c r="E862" s="512"/>
      <c r="F862" s="568"/>
    </row>
    <row r="863" spans="2:6" ht="16.5">
      <c r="B863" s="13" t="s">
        <v>417</v>
      </c>
      <c r="C863" s="330" t="s">
        <v>632</v>
      </c>
      <c r="D863" s="21">
        <v>6</v>
      </c>
      <c r="E863" s="517"/>
      <c r="F863" s="518">
        <f>D863*E863</f>
        <v>0</v>
      </c>
    </row>
    <row r="864" spans="3:6" ht="16.5">
      <c r="C864" s="327"/>
      <c r="D864" s="16"/>
      <c r="E864" s="512"/>
      <c r="F864" s="515"/>
    </row>
    <row r="865" spans="1:6" ht="16.5">
      <c r="A865" s="13">
        <v>3</v>
      </c>
      <c r="B865" s="13" t="s">
        <v>981</v>
      </c>
      <c r="C865" s="327"/>
      <c r="D865" s="16"/>
      <c r="E865" s="512"/>
      <c r="F865" s="568"/>
    </row>
    <row r="866" spans="2:6" ht="16.5">
      <c r="B866" s="13" t="s">
        <v>418</v>
      </c>
      <c r="C866" s="327"/>
      <c r="D866" s="16"/>
      <c r="E866" s="512"/>
      <c r="F866" s="568"/>
    </row>
    <row r="867" spans="2:6" ht="16.5">
      <c r="B867" s="13" t="s">
        <v>345</v>
      </c>
      <c r="C867" s="327"/>
      <c r="D867" s="16"/>
      <c r="E867" s="512"/>
      <c r="F867" s="568"/>
    </row>
    <row r="868" spans="2:6" ht="16.5">
      <c r="B868" s="13" t="s">
        <v>421</v>
      </c>
      <c r="C868" s="327"/>
      <c r="D868" s="16"/>
      <c r="E868" s="512"/>
      <c r="F868" s="568"/>
    </row>
    <row r="869" spans="2:6" ht="16.5">
      <c r="B869" s="13" t="s">
        <v>416</v>
      </c>
      <c r="C869" s="327"/>
      <c r="D869" s="16"/>
      <c r="E869" s="512"/>
      <c r="F869" s="568"/>
    </row>
    <row r="870" spans="2:6" ht="16.5">
      <c r="B870" s="13" t="s">
        <v>423</v>
      </c>
      <c r="C870" s="327"/>
      <c r="D870" s="16"/>
      <c r="E870" s="512"/>
      <c r="F870" s="568"/>
    </row>
    <row r="871" spans="2:6" ht="16.5">
      <c r="B871" s="13" t="s">
        <v>784</v>
      </c>
      <c r="C871" s="327"/>
      <c r="D871" s="16"/>
      <c r="E871" s="512"/>
      <c r="F871" s="568"/>
    </row>
    <row r="872" spans="2:6" ht="16.5">
      <c r="B872" s="13" t="s">
        <v>422</v>
      </c>
      <c r="C872" s="327"/>
      <c r="D872" s="16"/>
      <c r="E872" s="512"/>
      <c r="F872" s="568"/>
    </row>
    <row r="873" spans="2:6" ht="16.5">
      <c r="B873" s="13" t="s">
        <v>786</v>
      </c>
      <c r="C873" s="327"/>
      <c r="D873" s="16"/>
      <c r="E873" s="512"/>
      <c r="F873" s="568"/>
    </row>
    <row r="874" spans="2:6" ht="16.5">
      <c r="B874" s="13" t="s">
        <v>429</v>
      </c>
      <c r="C874" s="327"/>
      <c r="D874" s="16"/>
      <c r="E874" s="512"/>
      <c r="F874" s="568"/>
    </row>
    <row r="875" spans="2:6" ht="16.5">
      <c r="B875" s="13" t="s">
        <v>417</v>
      </c>
      <c r="C875" s="330" t="s">
        <v>632</v>
      </c>
      <c r="D875" s="532">
        <v>2</v>
      </c>
      <c r="E875" s="517"/>
      <c r="F875" s="518">
        <f>D875*E875</f>
        <v>0</v>
      </c>
    </row>
    <row r="876" spans="3:6" ht="16.5">
      <c r="C876" s="534"/>
      <c r="D876" s="511"/>
      <c r="E876" s="535"/>
      <c r="F876" s="549"/>
    </row>
    <row r="877" spans="1:6" ht="16.5">
      <c r="A877" s="13">
        <v>4</v>
      </c>
      <c r="B877" s="13" t="s">
        <v>981</v>
      </c>
      <c r="C877" s="272"/>
      <c r="D877" s="512"/>
      <c r="E877" s="536"/>
      <c r="F877" s="569"/>
    </row>
    <row r="878" spans="2:6" ht="16.5">
      <c r="B878" s="13" t="s">
        <v>418</v>
      </c>
      <c r="C878" s="272"/>
      <c r="D878" s="512"/>
      <c r="E878" s="536"/>
      <c r="F878" s="569"/>
    </row>
    <row r="879" spans="2:6" ht="16.5">
      <c r="B879" s="13" t="s">
        <v>345</v>
      </c>
      <c r="C879" s="272"/>
      <c r="D879" s="512"/>
      <c r="E879" s="536"/>
      <c r="F879" s="569"/>
    </row>
    <row r="880" spans="2:6" ht="16.5">
      <c r="B880" s="13" t="s">
        <v>421</v>
      </c>
      <c r="C880" s="272"/>
      <c r="D880" s="512"/>
      <c r="E880" s="536"/>
      <c r="F880" s="569"/>
    </row>
    <row r="881" spans="2:6" ht="16.5">
      <c r="B881" s="13" t="s">
        <v>416</v>
      </c>
      <c r="C881" s="272"/>
      <c r="D881" s="512"/>
      <c r="E881" s="536"/>
      <c r="F881" s="569"/>
    </row>
    <row r="882" spans="2:6" ht="16.5">
      <c r="B882" s="13" t="s">
        <v>423</v>
      </c>
      <c r="C882" s="272"/>
      <c r="D882" s="512"/>
      <c r="E882" s="536"/>
      <c r="F882" s="569"/>
    </row>
    <row r="883" spans="2:6" ht="16.5">
      <c r="B883" s="13" t="s">
        <v>784</v>
      </c>
      <c r="C883" s="272"/>
      <c r="D883" s="512"/>
      <c r="E883" s="536"/>
      <c r="F883" s="569"/>
    </row>
    <row r="884" spans="2:6" ht="16.5">
      <c r="B884" s="13" t="s">
        <v>420</v>
      </c>
      <c r="C884" s="272"/>
      <c r="D884" s="512"/>
      <c r="E884" s="536"/>
      <c r="F884" s="569"/>
    </row>
    <row r="885" spans="2:6" ht="16.5">
      <c r="B885" s="13" t="s">
        <v>786</v>
      </c>
      <c r="C885" s="272"/>
      <c r="D885" s="512"/>
      <c r="E885" s="536"/>
      <c r="F885" s="569"/>
    </row>
    <row r="886" spans="2:6" ht="16.5">
      <c r="B886" s="13" t="s">
        <v>377</v>
      </c>
      <c r="C886" s="272"/>
      <c r="D886" s="512"/>
      <c r="E886" s="536"/>
      <c r="F886" s="569"/>
    </row>
    <row r="887" spans="2:6" ht="16.5">
      <c r="B887" s="13" t="s">
        <v>426</v>
      </c>
      <c r="C887" s="272"/>
      <c r="D887" s="512"/>
      <c r="E887" s="536"/>
      <c r="F887" s="569"/>
    </row>
    <row r="888" spans="2:6" ht="16.5">
      <c r="B888" s="13" t="s">
        <v>425</v>
      </c>
      <c r="C888" s="272"/>
      <c r="D888" s="512"/>
      <c r="E888" s="536"/>
      <c r="F888" s="569"/>
    </row>
    <row r="889" spans="2:6" ht="16.5">
      <c r="B889" s="13" t="s">
        <v>424</v>
      </c>
      <c r="C889" s="364" t="s">
        <v>632</v>
      </c>
      <c r="D889" s="532">
        <v>2</v>
      </c>
      <c r="E889" s="546"/>
      <c r="F889" s="22">
        <f>D889*E889</f>
        <v>0</v>
      </c>
    </row>
    <row r="890" spans="3:6" ht="16.5">
      <c r="C890" s="272"/>
      <c r="D890" s="512"/>
      <c r="E890" s="536"/>
      <c r="F890" s="550"/>
    </row>
    <row r="891" spans="1:6" ht="16.5">
      <c r="A891" s="13">
        <v>5</v>
      </c>
      <c r="B891" s="13" t="s">
        <v>981</v>
      </c>
      <c r="C891" s="272"/>
      <c r="D891" s="512"/>
      <c r="E891" s="536"/>
      <c r="F891" s="569"/>
    </row>
    <row r="892" spans="2:6" ht="16.5">
      <c r="B892" s="13" t="s">
        <v>418</v>
      </c>
      <c r="C892" s="272"/>
      <c r="D892" s="512"/>
      <c r="E892" s="536"/>
      <c r="F892" s="569"/>
    </row>
    <row r="893" spans="2:6" ht="16.5">
      <c r="B893" s="13" t="s">
        <v>345</v>
      </c>
      <c r="C893" s="272"/>
      <c r="D893" s="512"/>
      <c r="E893" s="536"/>
      <c r="F893" s="569"/>
    </row>
    <row r="894" spans="2:6" ht="16.5">
      <c r="B894" s="13" t="s">
        <v>421</v>
      </c>
      <c r="C894" s="272"/>
      <c r="D894" s="512"/>
      <c r="E894" s="536"/>
      <c r="F894" s="569"/>
    </row>
    <row r="895" spans="2:6" ht="16.5">
      <c r="B895" s="13" t="s">
        <v>416</v>
      </c>
      <c r="C895" s="272"/>
      <c r="D895" s="512"/>
      <c r="E895" s="536"/>
      <c r="F895" s="569"/>
    </row>
    <row r="896" spans="2:6" ht="16.5">
      <c r="B896" s="13" t="s">
        <v>423</v>
      </c>
      <c r="C896" s="272"/>
      <c r="D896" s="512"/>
      <c r="E896" s="536"/>
      <c r="F896" s="569"/>
    </row>
    <row r="897" spans="2:6" ht="16.5">
      <c r="B897" s="13" t="s">
        <v>784</v>
      </c>
      <c r="C897" s="272"/>
      <c r="D897" s="512"/>
      <c r="E897" s="536"/>
      <c r="F897" s="569"/>
    </row>
    <row r="898" spans="2:6" ht="16.5">
      <c r="B898" s="13" t="s">
        <v>427</v>
      </c>
      <c r="C898" s="272"/>
      <c r="D898" s="512"/>
      <c r="E898" s="536"/>
      <c r="F898" s="569"/>
    </row>
    <row r="899" spans="2:6" ht="16.5">
      <c r="B899" s="13" t="s">
        <v>786</v>
      </c>
      <c r="C899" s="272"/>
      <c r="D899" s="512"/>
      <c r="E899" s="536"/>
      <c r="F899" s="569"/>
    </row>
    <row r="900" spans="2:6" ht="16.5">
      <c r="B900" s="13" t="s">
        <v>388</v>
      </c>
      <c r="C900" s="272"/>
      <c r="D900" s="512"/>
      <c r="E900" s="536"/>
      <c r="F900" s="569"/>
    </row>
    <row r="901" spans="2:6" ht="16.5">
      <c r="B901" s="13" t="s">
        <v>389</v>
      </c>
      <c r="C901" s="272"/>
      <c r="D901" s="512"/>
      <c r="E901" s="536"/>
      <c r="F901" s="569"/>
    </row>
    <row r="902" spans="2:6" ht="16.5">
      <c r="B902" s="13" t="s">
        <v>403</v>
      </c>
      <c r="C902" s="272"/>
      <c r="D902" s="512"/>
      <c r="E902" s="536"/>
      <c r="F902" s="569"/>
    </row>
    <row r="903" spans="2:6" ht="16.5">
      <c r="B903" s="13" t="s">
        <v>424</v>
      </c>
      <c r="C903" s="364" t="s">
        <v>632</v>
      </c>
      <c r="D903" s="532">
        <v>2</v>
      </c>
      <c r="E903" s="546"/>
      <c r="F903" s="22">
        <f>D903*E903</f>
        <v>0</v>
      </c>
    </row>
    <row r="904" spans="3:6" ht="16.5">
      <c r="C904" s="534"/>
      <c r="D904" s="511"/>
      <c r="E904" s="511"/>
      <c r="F904" s="549"/>
    </row>
    <row r="905" spans="1:6" ht="16.5">
      <c r="A905" s="13">
        <v>6</v>
      </c>
      <c r="B905" s="13" t="s">
        <v>981</v>
      </c>
      <c r="C905" s="272"/>
      <c r="D905" s="512"/>
      <c r="E905" s="512"/>
      <c r="F905" s="550"/>
    </row>
    <row r="906" spans="2:6" ht="16.5">
      <c r="B906" s="13" t="s">
        <v>782</v>
      </c>
      <c r="C906" s="272"/>
      <c r="D906" s="512"/>
      <c r="E906" s="512"/>
      <c r="F906" s="550"/>
    </row>
    <row r="907" spans="2:6" ht="16.5">
      <c r="B907" s="13" t="s">
        <v>428</v>
      </c>
      <c r="C907" s="272"/>
      <c r="D907" s="512"/>
      <c r="E907" s="512"/>
      <c r="F907" s="550"/>
    </row>
    <row r="908" spans="2:6" ht="16.5">
      <c r="B908" s="13" t="s">
        <v>787</v>
      </c>
      <c r="C908" s="272"/>
      <c r="D908" s="512"/>
      <c r="E908" s="512"/>
      <c r="F908" s="550"/>
    </row>
    <row r="909" spans="2:6" ht="16.5">
      <c r="B909" s="13" t="s">
        <v>783</v>
      </c>
      <c r="C909" s="272"/>
      <c r="D909" s="512"/>
      <c r="E909" s="512"/>
      <c r="F909" s="550"/>
    </row>
    <row r="910" spans="2:6" ht="16.5">
      <c r="B910" s="13" t="s">
        <v>430</v>
      </c>
      <c r="C910" s="272"/>
      <c r="D910" s="512"/>
      <c r="E910" s="512"/>
      <c r="F910" s="550"/>
    </row>
    <row r="911" spans="2:6" ht="16.5">
      <c r="B911" s="13" t="s">
        <v>432</v>
      </c>
      <c r="C911" s="272"/>
      <c r="D911" s="512"/>
      <c r="E911" s="512"/>
      <c r="F911" s="550"/>
    </row>
    <row r="912" spans="2:6" ht="16.5">
      <c r="B912" s="13" t="s">
        <v>786</v>
      </c>
      <c r="C912" s="272"/>
      <c r="D912" s="512"/>
      <c r="E912" s="512"/>
      <c r="F912" s="550"/>
    </row>
    <row r="913" spans="2:6" ht="16.5">
      <c r="B913" s="13" t="s">
        <v>431</v>
      </c>
      <c r="C913" s="272"/>
      <c r="D913" s="512"/>
      <c r="E913" s="512"/>
      <c r="F913" s="550"/>
    </row>
    <row r="914" spans="2:6" ht="16.5">
      <c r="B914" s="13" t="s">
        <v>425</v>
      </c>
      <c r="C914" s="272"/>
      <c r="D914" s="512"/>
      <c r="E914" s="512"/>
      <c r="F914" s="550"/>
    </row>
    <row r="915" spans="2:6" ht="16.5">
      <c r="B915" s="13" t="s">
        <v>434</v>
      </c>
      <c r="C915" s="272"/>
      <c r="D915" s="512"/>
      <c r="E915" s="512"/>
      <c r="F915" s="550"/>
    </row>
    <row r="916" spans="2:6" ht="16.5">
      <c r="B916" s="13" t="s">
        <v>433</v>
      </c>
      <c r="C916" s="364" t="s">
        <v>632</v>
      </c>
      <c r="D916" s="532">
        <v>1</v>
      </c>
      <c r="E916" s="517"/>
      <c r="F916" s="22">
        <f>D916*E916</f>
        <v>0</v>
      </c>
    </row>
    <row r="917" spans="3:6" ht="16.5">
      <c r="C917" s="272"/>
      <c r="D917" s="512"/>
      <c r="E917" s="512"/>
      <c r="F917" s="550"/>
    </row>
    <row r="918" spans="1:6" ht="16.5">
      <c r="A918" s="13">
        <v>7</v>
      </c>
      <c r="B918" s="13" t="s">
        <v>789</v>
      </c>
      <c r="C918" s="272"/>
      <c r="D918" s="512"/>
      <c r="E918" s="512"/>
      <c r="F918" s="550"/>
    </row>
    <row r="919" spans="2:6" ht="16.5">
      <c r="B919" s="13" t="s">
        <v>435</v>
      </c>
      <c r="C919" s="364" t="s">
        <v>632</v>
      </c>
      <c r="D919" s="532">
        <v>1</v>
      </c>
      <c r="E919" s="517"/>
      <c r="F919" s="22">
        <f>D919*E919</f>
        <v>0</v>
      </c>
    </row>
    <row r="920" spans="3:6" ht="16.5">
      <c r="C920" s="272"/>
      <c r="D920" s="512"/>
      <c r="E920" s="512"/>
      <c r="F920" s="550"/>
    </row>
    <row r="921" spans="1:6" ht="16.5">
      <c r="A921" s="13">
        <v>8</v>
      </c>
      <c r="B921" s="13" t="s">
        <v>436</v>
      </c>
      <c r="C921" s="272"/>
      <c r="D921" s="512"/>
      <c r="E921" s="512"/>
      <c r="F921" s="550"/>
    </row>
    <row r="922" spans="2:6" ht="16.5">
      <c r="B922" s="13" t="s">
        <v>437</v>
      </c>
      <c r="C922" s="364" t="s">
        <v>632</v>
      </c>
      <c r="D922" s="532">
        <v>3</v>
      </c>
      <c r="E922" s="517"/>
      <c r="F922" s="22">
        <f>D922*E922</f>
        <v>0</v>
      </c>
    </row>
    <row r="923" spans="3:6" ht="16.5">
      <c r="C923" s="323"/>
      <c r="D923" s="514"/>
      <c r="E923" s="514"/>
      <c r="F923" s="551"/>
    </row>
    <row r="924" spans="1:6" ht="16.5">
      <c r="A924" s="13"/>
      <c r="B924" s="520" t="s">
        <v>788</v>
      </c>
      <c r="C924" s="141"/>
      <c r="D924" s="554"/>
      <c r="E924" s="539"/>
      <c r="F924" s="566">
        <f>SUM(F851:F922)</f>
        <v>0</v>
      </c>
    </row>
    <row r="925" spans="4:5" ht="16.5">
      <c r="D925" s="16"/>
      <c r="E925" s="16"/>
    </row>
    <row r="926" spans="4:5" ht="16.5">
      <c r="D926" s="16"/>
      <c r="E926" s="16"/>
    </row>
    <row r="927" spans="4:5" ht="16.5">
      <c r="D927" s="16"/>
      <c r="E927" s="16"/>
    </row>
    <row r="928" spans="2:5" ht="16.5">
      <c r="B928" s="19" t="s">
        <v>795</v>
      </c>
      <c r="C928" s="11"/>
      <c r="D928" s="16"/>
      <c r="E928" s="16"/>
    </row>
    <row r="929" spans="4:5" ht="16.5">
      <c r="D929" s="16"/>
      <c r="E929" s="16"/>
    </row>
    <row r="930" spans="3:6" ht="16.5">
      <c r="C930" s="18" t="s">
        <v>988</v>
      </c>
      <c r="D930" s="556" t="s">
        <v>989</v>
      </c>
      <c r="E930" s="36" t="s">
        <v>990</v>
      </c>
      <c r="F930" s="37" t="s">
        <v>991</v>
      </c>
    </row>
    <row r="931" spans="1:6" ht="16.5">
      <c r="A931" s="13">
        <v>1</v>
      </c>
      <c r="B931" s="13" t="s">
        <v>956</v>
      </c>
      <c r="C931" s="327"/>
      <c r="D931" s="16"/>
      <c r="E931" s="512"/>
      <c r="F931" s="568"/>
    </row>
    <row r="932" spans="2:6" ht="16.5">
      <c r="B932" s="13" t="s">
        <v>790</v>
      </c>
      <c r="C932" s="327"/>
      <c r="D932" s="16"/>
      <c r="E932" s="512"/>
      <c r="F932" s="568"/>
    </row>
    <row r="933" spans="2:6" ht="16.5">
      <c r="B933" s="13" t="s">
        <v>438</v>
      </c>
      <c r="C933" s="330" t="s">
        <v>632</v>
      </c>
      <c r="D933" s="21">
        <v>3</v>
      </c>
      <c r="E933" s="517"/>
      <c r="F933" s="518">
        <f aca="true" t="shared" si="0" ref="F933:F938">D933*E933</f>
        <v>0</v>
      </c>
    </row>
    <row r="934" spans="2:6" ht="16.5">
      <c r="B934" s="13" t="s">
        <v>439</v>
      </c>
      <c r="C934" s="327" t="s">
        <v>632</v>
      </c>
      <c r="D934" s="16">
        <v>1</v>
      </c>
      <c r="E934" s="513"/>
      <c r="F934" s="515">
        <f t="shared" si="0"/>
        <v>0</v>
      </c>
    </row>
    <row r="935" spans="2:6" ht="16.5">
      <c r="B935" s="13" t="s">
        <v>440</v>
      </c>
      <c r="C935" s="330" t="s">
        <v>632</v>
      </c>
      <c r="D935" s="21">
        <v>1</v>
      </c>
      <c r="E935" s="517"/>
      <c r="F935" s="518">
        <f t="shared" si="0"/>
        <v>0</v>
      </c>
    </row>
    <row r="936" spans="2:6" ht="16.5">
      <c r="B936" s="13" t="s">
        <v>441</v>
      </c>
      <c r="C936" s="327" t="s">
        <v>632</v>
      </c>
      <c r="D936" s="16">
        <v>1</v>
      </c>
      <c r="E936" s="513"/>
      <c r="F936" s="515">
        <f t="shared" si="0"/>
        <v>0</v>
      </c>
    </row>
    <row r="937" spans="2:6" ht="16.5">
      <c r="B937" s="13" t="s">
        <v>442</v>
      </c>
      <c r="C937" s="330" t="s">
        <v>632</v>
      </c>
      <c r="D937" s="21">
        <v>1</v>
      </c>
      <c r="E937" s="517"/>
      <c r="F937" s="518">
        <f t="shared" si="0"/>
        <v>0</v>
      </c>
    </row>
    <row r="938" spans="2:9" ht="16.5">
      <c r="B938" s="13" t="s">
        <v>443</v>
      </c>
      <c r="C938" s="330" t="s">
        <v>632</v>
      </c>
      <c r="D938" s="21">
        <v>1</v>
      </c>
      <c r="E938" s="517"/>
      <c r="F938" s="518">
        <f t="shared" si="0"/>
        <v>0</v>
      </c>
      <c r="I938" s="14"/>
    </row>
    <row r="939" spans="3:6" ht="16.5">
      <c r="C939" s="327"/>
      <c r="D939" s="16"/>
      <c r="E939" s="512"/>
      <c r="F939" s="515"/>
    </row>
    <row r="940" spans="1:6" ht="16.5">
      <c r="A940" s="13">
        <v>2</v>
      </c>
      <c r="B940" s="13" t="s">
        <v>957</v>
      </c>
      <c r="C940" s="327"/>
      <c r="D940" s="16"/>
      <c r="E940" s="512"/>
      <c r="F940" s="515"/>
    </row>
    <row r="941" spans="2:6" ht="16.5">
      <c r="B941" s="13" t="s">
        <v>804</v>
      </c>
      <c r="C941" s="327"/>
      <c r="D941" s="16"/>
      <c r="E941" s="512"/>
      <c r="F941" s="515"/>
    </row>
    <row r="942" spans="2:6" ht="16.5">
      <c r="B942" s="13" t="s">
        <v>805</v>
      </c>
      <c r="C942" s="327"/>
      <c r="D942" s="16"/>
      <c r="E942" s="512"/>
      <c r="F942" s="515"/>
    </row>
    <row r="943" spans="2:6" ht="16.5">
      <c r="B943" s="13" t="s">
        <v>444</v>
      </c>
      <c r="C943" s="475" t="s">
        <v>632</v>
      </c>
      <c r="D943" s="530">
        <v>12</v>
      </c>
      <c r="E943" s="531"/>
      <c r="F943" s="528">
        <f>D943*E943</f>
        <v>0</v>
      </c>
    </row>
    <row r="944" spans="2:6" ht="16.5">
      <c r="B944" s="13" t="s">
        <v>445</v>
      </c>
      <c r="C944" s="330" t="s">
        <v>632</v>
      </c>
      <c r="D944" s="21">
        <v>1</v>
      </c>
      <c r="E944" s="517"/>
      <c r="F944" s="518">
        <f>D944*E944</f>
        <v>0</v>
      </c>
    </row>
    <row r="945" spans="3:6" ht="16.5">
      <c r="C945" s="306"/>
      <c r="D945" s="16"/>
      <c r="E945" s="514"/>
      <c r="F945" s="516"/>
    </row>
    <row r="946" spans="1:6" ht="16.5">
      <c r="A946" s="13"/>
      <c r="B946" s="520" t="s">
        <v>791</v>
      </c>
      <c r="C946" s="141"/>
      <c r="D946" s="521"/>
      <c r="E946" s="539"/>
      <c r="F946" s="524">
        <f>SUM(F933:F944)</f>
        <v>0</v>
      </c>
    </row>
    <row r="947" spans="4:5" ht="16.5">
      <c r="D947" s="16"/>
      <c r="E947" s="16"/>
    </row>
    <row r="948" spans="4:5" ht="16.5">
      <c r="D948" s="16"/>
      <c r="E948" s="16"/>
    </row>
    <row r="949" spans="4:5" ht="16.5">
      <c r="D949" s="16"/>
      <c r="E949" s="16"/>
    </row>
    <row r="950" spans="2:5" ht="16.5">
      <c r="B950" s="19" t="s">
        <v>446</v>
      </c>
      <c r="C950" s="11"/>
      <c r="D950" s="16"/>
      <c r="E950" s="16"/>
    </row>
    <row r="951" spans="4:5" ht="16.5">
      <c r="D951" s="16"/>
      <c r="E951" s="16"/>
    </row>
    <row r="952" spans="1:6" ht="16.5">
      <c r="A952" s="13"/>
      <c r="B952" s="586" t="s">
        <v>188</v>
      </c>
      <c r="C952" s="588"/>
      <c r="D952" s="588"/>
      <c r="E952" s="588"/>
      <c r="F952" s="588"/>
    </row>
    <row r="953" spans="1:6" ht="16.5">
      <c r="A953" s="13"/>
      <c r="C953" s="18" t="s">
        <v>988</v>
      </c>
      <c r="D953" s="562" t="s">
        <v>989</v>
      </c>
      <c r="E953" s="36" t="s">
        <v>990</v>
      </c>
      <c r="F953" s="37" t="s">
        <v>991</v>
      </c>
    </row>
    <row r="954" spans="1:6" ht="16.5">
      <c r="A954" s="13">
        <v>1</v>
      </c>
      <c r="B954" s="13" t="s">
        <v>447</v>
      </c>
      <c r="C954" s="475"/>
      <c r="D954" s="16"/>
      <c r="E954" s="511"/>
      <c r="F954" s="567"/>
    </row>
    <row r="955" spans="2:6" ht="16.5">
      <c r="B955" s="13" t="s">
        <v>448</v>
      </c>
      <c r="C955" s="327"/>
      <c r="D955" s="16"/>
      <c r="E955" s="512"/>
      <c r="F955" s="568"/>
    </row>
    <row r="956" spans="2:6" ht="16.5">
      <c r="B956" s="13" t="s">
        <v>449</v>
      </c>
      <c r="C956" s="327"/>
      <c r="D956" s="16"/>
      <c r="E956" s="512"/>
      <c r="F956" s="568"/>
    </row>
    <row r="957" spans="2:6" ht="16.5">
      <c r="B957" s="13" t="s">
        <v>450</v>
      </c>
      <c r="C957" s="327"/>
      <c r="D957" s="16"/>
      <c r="E957" s="512"/>
      <c r="F957" s="568"/>
    </row>
    <row r="958" spans="2:6" ht="16.5">
      <c r="B958" s="13" t="s">
        <v>451</v>
      </c>
      <c r="C958" s="330" t="s">
        <v>635</v>
      </c>
      <c r="D958" s="21">
        <f>56.1+4+15</f>
        <v>75.1</v>
      </c>
      <c r="E958" s="517"/>
      <c r="F958" s="518">
        <f>D958*E958</f>
        <v>0</v>
      </c>
    </row>
    <row r="959" spans="3:6" ht="16.5">
      <c r="C959" s="327"/>
      <c r="D959" s="16"/>
      <c r="E959" s="552"/>
      <c r="F959" s="568"/>
    </row>
    <row r="960" spans="1:6" ht="16.5">
      <c r="A960" s="13">
        <v>2</v>
      </c>
      <c r="B960" s="13" t="s">
        <v>452</v>
      </c>
      <c r="C960" s="327"/>
      <c r="D960" s="16"/>
      <c r="E960" s="552"/>
      <c r="F960" s="568"/>
    </row>
    <row r="961" spans="2:6" ht="16.5">
      <c r="B961" s="13" t="s">
        <v>453</v>
      </c>
      <c r="C961" s="327"/>
      <c r="D961" s="16"/>
      <c r="E961" s="552"/>
      <c r="F961" s="568"/>
    </row>
    <row r="962" spans="2:6" ht="16.5">
      <c r="B962" s="13" t="s">
        <v>449</v>
      </c>
      <c r="C962" s="327"/>
      <c r="D962" s="16"/>
      <c r="E962" s="552"/>
      <c r="F962" s="568"/>
    </row>
    <row r="963" spans="2:6" ht="16.5">
      <c r="B963" s="13" t="s">
        <v>450</v>
      </c>
      <c r="C963" s="327"/>
      <c r="D963" s="16"/>
      <c r="E963" s="552"/>
      <c r="F963" s="568"/>
    </row>
    <row r="964" spans="2:6" ht="16.5">
      <c r="B964" s="13" t="s">
        <v>454</v>
      </c>
      <c r="C964" s="330" t="s">
        <v>635</v>
      </c>
      <c r="D964" s="21">
        <v>3.5</v>
      </c>
      <c r="E964" s="517"/>
      <c r="F964" s="518">
        <f>D964*E964</f>
        <v>0</v>
      </c>
    </row>
    <row r="965" spans="3:6" ht="16.5">
      <c r="C965" s="327"/>
      <c r="D965" s="16"/>
      <c r="E965" s="552"/>
      <c r="F965" s="568"/>
    </row>
    <row r="966" spans="1:6" ht="16.5">
      <c r="A966" s="13">
        <v>3</v>
      </c>
      <c r="B966" s="13" t="s">
        <v>452</v>
      </c>
      <c r="C966" s="327"/>
      <c r="D966" s="16"/>
      <c r="E966" s="512"/>
      <c r="F966" s="568"/>
    </row>
    <row r="967" spans="2:6" ht="16.5">
      <c r="B967" s="13" t="s">
        <v>453</v>
      </c>
      <c r="C967" s="327"/>
      <c r="D967" s="16"/>
      <c r="E967" s="512"/>
      <c r="F967" s="568"/>
    </row>
    <row r="968" spans="2:6" ht="16.5">
      <c r="B968" s="13" t="s">
        <v>449</v>
      </c>
      <c r="C968" s="327"/>
      <c r="D968" s="16"/>
      <c r="E968" s="512"/>
      <c r="F968" s="568"/>
    </row>
    <row r="969" spans="2:6" ht="16.5">
      <c r="B969" s="13" t="s">
        <v>450</v>
      </c>
      <c r="C969" s="327"/>
      <c r="D969" s="16"/>
      <c r="E969" s="552"/>
      <c r="F969" s="568"/>
    </row>
    <row r="970" spans="2:6" ht="16.5">
      <c r="B970" s="13" t="s">
        <v>455</v>
      </c>
      <c r="C970" s="330" t="s">
        <v>635</v>
      </c>
      <c r="D970" s="21">
        <v>2.5</v>
      </c>
      <c r="E970" s="517"/>
      <c r="F970" s="518">
        <f>D970*E970</f>
        <v>0</v>
      </c>
    </row>
    <row r="971" spans="3:12" ht="16.5">
      <c r="C971" s="327"/>
      <c r="D971" s="15"/>
      <c r="E971" s="575"/>
      <c r="F971" s="515"/>
      <c r="L971" s="14"/>
    </row>
    <row r="972" spans="1:6" ht="16.5">
      <c r="A972" s="13">
        <v>4</v>
      </c>
      <c r="B972" s="13" t="s">
        <v>945</v>
      </c>
      <c r="C972" s="327"/>
      <c r="D972" s="16"/>
      <c r="E972" s="552"/>
      <c r="F972" s="568"/>
    </row>
    <row r="973" spans="2:6" ht="16.5">
      <c r="B973" s="13" t="s">
        <v>939</v>
      </c>
      <c r="C973" s="327"/>
      <c r="D973" s="16"/>
      <c r="E973" s="552"/>
      <c r="F973" s="568"/>
    </row>
    <row r="974" spans="2:6" ht="16.5">
      <c r="B974" s="13" t="s">
        <v>940</v>
      </c>
      <c r="C974" s="327"/>
      <c r="D974" s="16"/>
      <c r="E974" s="552"/>
      <c r="F974" s="568"/>
    </row>
    <row r="975" spans="2:6" ht="16.5">
      <c r="B975" s="13" t="s">
        <v>946</v>
      </c>
      <c r="C975" s="330" t="s">
        <v>633</v>
      </c>
      <c r="D975" s="21">
        <v>47</v>
      </c>
      <c r="E975" s="517"/>
      <c r="F975" s="518">
        <f>D975*E975</f>
        <v>0</v>
      </c>
    </row>
    <row r="976" spans="3:6" ht="16.5">
      <c r="C976" s="327"/>
      <c r="D976" s="16"/>
      <c r="E976" s="552"/>
      <c r="F976" s="568"/>
    </row>
    <row r="977" spans="1:6" ht="16.5">
      <c r="A977" s="13">
        <v>5</v>
      </c>
      <c r="B977" s="13" t="s">
        <v>945</v>
      </c>
      <c r="C977" s="327"/>
      <c r="D977" s="16"/>
      <c r="E977" s="512"/>
      <c r="F977" s="568"/>
    </row>
    <row r="978" spans="2:6" ht="16.5">
      <c r="B978" s="13" t="s">
        <v>939</v>
      </c>
      <c r="C978" s="327"/>
      <c r="D978" s="16"/>
      <c r="E978" s="512"/>
      <c r="F978" s="568"/>
    </row>
    <row r="979" spans="2:6" ht="16.5">
      <c r="B979" s="13" t="s">
        <v>940</v>
      </c>
      <c r="C979" s="330" t="s">
        <v>633</v>
      </c>
      <c r="D979" s="21">
        <v>5.8</v>
      </c>
      <c r="E979" s="517"/>
      <c r="F979" s="518">
        <f>D979*E979</f>
        <v>0</v>
      </c>
    </row>
    <row r="980" spans="3:6" ht="16.5">
      <c r="C980" s="475"/>
      <c r="D980" s="541"/>
      <c r="E980" s="511"/>
      <c r="F980" s="568"/>
    </row>
    <row r="981" spans="1:6" ht="16.5">
      <c r="A981" s="13">
        <v>6</v>
      </c>
      <c r="B981" s="13" t="s">
        <v>798</v>
      </c>
      <c r="C981" s="327"/>
      <c r="D981" s="542"/>
      <c r="E981" s="512"/>
      <c r="F981" s="515"/>
    </row>
    <row r="982" spans="2:6" ht="16.5">
      <c r="B982" s="13" t="s">
        <v>796</v>
      </c>
      <c r="C982" s="327"/>
      <c r="D982" s="542"/>
      <c r="E982" s="512"/>
      <c r="F982" s="515"/>
    </row>
    <row r="983" spans="2:6" ht="16.5">
      <c r="B983" s="13" t="s">
        <v>797</v>
      </c>
      <c r="C983" s="327"/>
      <c r="D983" s="542"/>
      <c r="E983" s="512"/>
      <c r="F983" s="515"/>
    </row>
    <row r="984" spans="2:6" ht="16.5">
      <c r="B984" s="13" t="s">
        <v>462</v>
      </c>
      <c r="C984" s="327"/>
      <c r="D984" s="542"/>
      <c r="E984" s="512"/>
      <c r="F984" s="515"/>
    </row>
    <row r="985" spans="2:6" ht="16.5">
      <c r="B985" s="13" t="s">
        <v>460</v>
      </c>
      <c r="C985" s="327"/>
      <c r="D985" s="542"/>
      <c r="E985" s="512"/>
      <c r="F985" s="515"/>
    </row>
    <row r="986" spans="2:6" ht="16.5">
      <c r="B986" s="13" t="s">
        <v>461</v>
      </c>
      <c r="C986" s="330" t="s">
        <v>635</v>
      </c>
      <c r="D986" s="555">
        <f>7.2*2.2+0.06+0.82*2.2+(1+1.7)*2.2+0.06</f>
        <v>23.704</v>
      </c>
      <c r="E986" s="517"/>
      <c r="F986" s="518">
        <f>D986*E986</f>
        <v>0</v>
      </c>
    </row>
    <row r="987" spans="3:6" ht="16.5">
      <c r="C987" s="327"/>
      <c r="D987" s="542"/>
      <c r="E987" s="512"/>
      <c r="F987" s="515"/>
    </row>
    <row r="988" spans="1:6" ht="16.5">
      <c r="A988" s="13">
        <v>7</v>
      </c>
      <c r="B988" s="13" t="s">
        <v>806</v>
      </c>
      <c r="C988" s="327"/>
      <c r="D988" s="542"/>
      <c r="E988" s="512"/>
      <c r="F988" s="515"/>
    </row>
    <row r="989" spans="2:6" ht="16.5">
      <c r="B989" s="13" t="s">
        <v>807</v>
      </c>
      <c r="C989" s="330" t="s">
        <v>633</v>
      </c>
      <c r="D989" s="555">
        <v>4.8</v>
      </c>
      <c r="E989" s="517"/>
      <c r="F989" s="518">
        <f>D989*E989</f>
        <v>0</v>
      </c>
    </row>
    <row r="990" spans="3:6" ht="16.5">
      <c r="C990" s="306"/>
      <c r="D990" s="544"/>
      <c r="E990" s="514"/>
      <c r="F990" s="516"/>
    </row>
    <row r="991" spans="1:6" ht="16.5">
      <c r="A991" s="13"/>
      <c r="B991" s="520" t="s">
        <v>938</v>
      </c>
      <c r="C991" s="141"/>
      <c r="D991" s="521"/>
      <c r="E991" s="576"/>
      <c r="F991" s="524">
        <f>SUM(F958:F989)</f>
        <v>0</v>
      </c>
    </row>
    <row r="992" spans="4:5" ht="16.5">
      <c r="D992" s="16"/>
      <c r="E992" s="16"/>
    </row>
    <row r="993" spans="4:5" ht="16.5">
      <c r="D993" s="16"/>
      <c r="E993" s="16"/>
    </row>
    <row r="994" spans="4:8" ht="16.5">
      <c r="D994" s="16"/>
      <c r="E994" s="16"/>
      <c r="H994" s="14"/>
    </row>
    <row r="995" spans="2:5" ht="16.5">
      <c r="B995" s="19" t="s">
        <v>799</v>
      </c>
      <c r="C995" s="11"/>
      <c r="D995" s="16"/>
      <c r="E995" s="16"/>
    </row>
    <row r="996" spans="4:5" ht="16.5">
      <c r="D996" s="16"/>
      <c r="E996" s="16"/>
    </row>
    <row r="997" spans="1:6" ht="16.5">
      <c r="A997" s="13"/>
      <c r="B997" s="586" t="s">
        <v>189</v>
      </c>
      <c r="C997" s="588"/>
      <c r="D997" s="588"/>
      <c r="E997" s="588"/>
      <c r="F997" s="588"/>
    </row>
    <row r="998" spans="4:5" ht="16.5">
      <c r="D998" s="16"/>
      <c r="E998" s="16"/>
    </row>
    <row r="999" spans="3:6" ht="16.5">
      <c r="C999" s="18" t="s">
        <v>988</v>
      </c>
      <c r="D999" s="562" t="s">
        <v>989</v>
      </c>
      <c r="E999" s="36" t="s">
        <v>990</v>
      </c>
      <c r="F999" s="37" t="s">
        <v>991</v>
      </c>
    </row>
    <row r="1000" spans="1:6" ht="16.5">
      <c r="A1000" s="13">
        <v>1</v>
      </c>
      <c r="B1000" s="13" t="s">
        <v>463</v>
      </c>
      <c r="C1000" s="475"/>
      <c r="D1000" s="16"/>
      <c r="E1000" s="511"/>
      <c r="F1000" s="567"/>
    </row>
    <row r="1001" spans="2:6" ht="16.5">
      <c r="B1001" s="13" t="s">
        <v>464</v>
      </c>
      <c r="C1001" s="327"/>
      <c r="D1001" s="16"/>
      <c r="E1001" s="512"/>
      <c r="F1001" s="568"/>
    </row>
    <row r="1002" spans="2:6" ht="16.5">
      <c r="B1002" s="13" t="s">
        <v>466</v>
      </c>
      <c r="C1002" s="327"/>
      <c r="D1002" s="16"/>
      <c r="E1002" s="512"/>
      <c r="F1002" s="568"/>
    </row>
    <row r="1003" spans="2:6" ht="16.5">
      <c r="B1003" s="13" t="s">
        <v>465</v>
      </c>
      <c r="C1003" s="330" t="s">
        <v>635</v>
      </c>
      <c r="D1003" s="21">
        <v>146.9</v>
      </c>
      <c r="E1003" s="517"/>
      <c r="F1003" s="518">
        <f>D1003*E1003</f>
        <v>0</v>
      </c>
    </row>
    <row r="1004" spans="3:6" ht="16.5">
      <c r="C1004" s="327"/>
      <c r="D1004" s="16"/>
      <c r="E1004" s="512"/>
      <c r="F1004" s="515"/>
    </row>
    <row r="1005" spans="1:6" ht="16.5">
      <c r="A1005" s="13">
        <v>2</v>
      </c>
      <c r="B1005" s="13" t="s">
        <v>467</v>
      </c>
      <c r="C1005" s="327"/>
      <c r="D1005" s="16"/>
      <c r="E1005" s="512"/>
      <c r="F1005" s="515"/>
    </row>
    <row r="1006" spans="2:6" ht="16.5">
      <c r="B1006" s="13" t="s">
        <v>468</v>
      </c>
      <c r="C1006" s="327"/>
      <c r="D1006" s="16"/>
      <c r="E1006" s="512"/>
      <c r="F1006" s="515"/>
    </row>
    <row r="1007" spans="2:6" ht="16.5">
      <c r="B1007" s="13" t="s">
        <v>469</v>
      </c>
      <c r="C1007" s="327"/>
      <c r="D1007" s="16"/>
      <c r="E1007" s="512"/>
      <c r="F1007" s="515"/>
    </row>
    <row r="1008" spans="2:6" ht="16.5">
      <c r="B1008" s="13" t="s">
        <v>470</v>
      </c>
      <c r="C1008" s="327"/>
      <c r="D1008" s="16"/>
      <c r="E1008" s="512"/>
      <c r="F1008" s="515"/>
    </row>
    <row r="1009" spans="2:6" ht="16.5">
      <c r="B1009" s="13" t="s">
        <v>471</v>
      </c>
      <c r="C1009" s="327"/>
      <c r="D1009" s="16"/>
      <c r="E1009" s="512"/>
      <c r="F1009" s="515"/>
    </row>
    <row r="1010" spans="2:6" ht="16.5">
      <c r="B1010" s="13" t="s">
        <v>472</v>
      </c>
      <c r="C1010" s="327"/>
      <c r="D1010" s="16"/>
      <c r="E1010" s="512"/>
      <c r="F1010" s="515"/>
    </row>
    <row r="1011" spans="2:6" ht="16.5">
      <c r="B1011" s="13" t="s">
        <v>473</v>
      </c>
      <c r="C1011" s="327"/>
      <c r="D1011" s="16"/>
      <c r="E1011" s="512"/>
      <c r="F1011" s="515"/>
    </row>
    <row r="1012" spans="2:6" ht="16.5">
      <c r="B1012" s="13" t="s">
        <v>474</v>
      </c>
      <c r="C1012" s="330" t="s">
        <v>635</v>
      </c>
      <c r="D1012" s="21">
        <v>61.1</v>
      </c>
      <c r="E1012" s="517"/>
      <c r="F1012" s="518">
        <f>D1012*E1012</f>
        <v>0</v>
      </c>
    </row>
    <row r="1013" spans="3:6" ht="16.5">
      <c r="C1013" s="306"/>
      <c r="D1013" s="16"/>
      <c r="E1013" s="514"/>
      <c r="F1013" s="516"/>
    </row>
    <row r="1014" spans="1:6" ht="16.5">
      <c r="A1014" s="13"/>
      <c r="B1014" s="520" t="s">
        <v>800</v>
      </c>
      <c r="C1014" s="141"/>
      <c r="D1014" s="521"/>
      <c r="E1014" s="539"/>
      <c r="F1014" s="524">
        <f>SUM(F1003:F1012)</f>
        <v>0</v>
      </c>
    </row>
    <row r="1015" spans="4:5" ht="16.5">
      <c r="D1015" s="16"/>
      <c r="E1015" s="16"/>
    </row>
    <row r="1016" spans="4:5" ht="16.5">
      <c r="D1016" s="16"/>
      <c r="E1016" s="16"/>
    </row>
    <row r="1017" spans="4:5" ht="16.5">
      <c r="D1017" s="16"/>
      <c r="E1017" s="16"/>
    </row>
    <row r="1018" spans="4:5" ht="16.5">
      <c r="D1018" s="16"/>
      <c r="E1018" s="16"/>
    </row>
    <row r="1019" spans="2:5" ht="16.5">
      <c r="B1019" s="19" t="s">
        <v>813</v>
      </c>
      <c r="C1019" s="11"/>
      <c r="D1019" s="16"/>
      <c r="E1019" s="16"/>
    </row>
    <row r="1020" spans="4:5" ht="16.5">
      <c r="D1020" s="16"/>
      <c r="E1020" s="16"/>
    </row>
    <row r="1021" spans="1:6" ht="16.5">
      <c r="A1021" s="13"/>
      <c r="B1021" s="586" t="s">
        <v>190</v>
      </c>
      <c r="C1021" s="588"/>
      <c r="D1021" s="588"/>
      <c r="E1021" s="588"/>
      <c r="F1021" s="588"/>
    </row>
    <row r="1022" spans="1:6" ht="16.5">
      <c r="A1022" s="13"/>
      <c r="B1022" s="586" t="s">
        <v>191</v>
      </c>
      <c r="C1022" s="588"/>
      <c r="D1022" s="588"/>
      <c r="E1022" s="588"/>
      <c r="F1022" s="588"/>
    </row>
    <row r="1023" spans="3:6" ht="16.5">
      <c r="C1023" s="18" t="s">
        <v>988</v>
      </c>
      <c r="D1023" s="35" t="s">
        <v>989</v>
      </c>
      <c r="E1023" s="36" t="s">
        <v>990</v>
      </c>
      <c r="F1023" s="37" t="s">
        <v>991</v>
      </c>
    </row>
    <row r="1024" spans="1:6" ht="16.5">
      <c r="A1024" s="13">
        <v>1</v>
      </c>
      <c r="B1024" s="13" t="s">
        <v>947</v>
      </c>
      <c r="C1024" s="475"/>
      <c r="D1024" s="511"/>
      <c r="E1024" s="16"/>
      <c r="F1024" s="567"/>
    </row>
    <row r="1025" spans="2:6" ht="16.5">
      <c r="B1025" s="13" t="s">
        <v>948</v>
      </c>
      <c r="C1025" s="327"/>
      <c r="D1025" s="512"/>
      <c r="E1025" s="16"/>
      <c r="F1025" s="568"/>
    </row>
    <row r="1026" spans="2:6" ht="16.5">
      <c r="B1026" s="13" t="s">
        <v>949</v>
      </c>
      <c r="C1026" s="327"/>
      <c r="D1026" s="512"/>
      <c r="E1026" s="16"/>
      <c r="F1026" s="568"/>
    </row>
    <row r="1027" spans="2:6" ht="16.5">
      <c r="B1027" s="13" t="s">
        <v>950</v>
      </c>
      <c r="C1027" s="327"/>
      <c r="D1027" s="327"/>
      <c r="F1027" s="568"/>
    </row>
    <row r="1028" spans="2:6" ht="16.5">
      <c r="B1028" s="13" t="s">
        <v>951</v>
      </c>
      <c r="C1028" s="327"/>
      <c r="D1028" s="327"/>
      <c r="F1028" s="568"/>
    </row>
    <row r="1029" spans="2:6" ht="16.5">
      <c r="B1029" s="13" t="s">
        <v>952</v>
      </c>
      <c r="C1029" s="327"/>
      <c r="D1029" s="327"/>
      <c r="F1029" s="568"/>
    </row>
    <row r="1030" spans="2:6" ht="16.5">
      <c r="B1030" s="13" t="s">
        <v>348</v>
      </c>
      <c r="C1030" s="330" t="s">
        <v>635</v>
      </c>
      <c r="D1030" s="532">
        <f>21+2*3</f>
        <v>27</v>
      </c>
      <c r="E1030" s="538"/>
      <c r="F1030" s="518">
        <f>D1030*E1030</f>
        <v>0</v>
      </c>
    </row>
    <row r="1031" spans="3:6" ht="16.5">
      <c r="C1031" s="327"/>
      <c r="D1031" s="512"/>
      <c r="E1031" s="16"/>
      <c r="F1031" s="515"/>
    </row>
    <row r="1032" spans="1:6" ht="16.5">
      <c r="A1032" s="13">
        <v>2</v>
      </c>
      <c r="B1032" s="13" t="s">
        <v>349</v>
      </c>
      <c r="C1032" s="327"/>
      <c r="D1032" s="512"/>
      <c r="E1032" s="16"/>
      <c r="F1032" s="515"/>
    </row>
    <row r="1033" spans="2:6" ht="16.5">
      <c r="B1033" s="13" t="s">
        <v>350</v>
      </c>
      <c r="C1033" s="327"/>
      <c r="D1033" s="512"/>
      <c r="E1033" s="16"/>
      <c r="F1033" s="515"/>
    </row>
    <row r="1034" spans="2:6" ht="16.5">
      <c r="B1034" s="13" t="s">
        <v>351</v>
      </c>
      <c r="C1034" s="330" t="s">
        <v>632</v>
      </c>
      <c r="D1034" s="532">
        <v>6</v>
      </c>
      <c r="E1034" s="538"/>
      <c r="F1034" s="518">
        <f>D1034*E1034</f>
        <v>0</v>
      </c>
    </row>
    <row r="1035" spans="3:6" ht="16.5">
      <c r="C1035" s="327"/>
      <c r="D1035" s="512"/>
      <c r="E1035" s="16"/>
      <c r="F1035" s="515"/>
    </row>
    <row r="1036" spans="1:6" ht="16.5">
      <c r="A1036" s="13">
        <v>3</v>
      </c>
      <c r="B1036" s="13" t="s">
        <v>947</v>
      </c>
      <c r="C1036" s="327"/>
      <c r="D1036" s="512"/>
      <c r="E1036" s="16"/>
      <c r="F1036" s="515"/>
    </row>
    <row r="1037" spans="2:6" ht="16.5">
      <c r="B1037" s="13" t="s">
        <v>353</v>
      </c>
      <c r="C1037" s="327"/>
      <c r="D1037" s="512"/>
      <c r="E1037" s="16"/>
      <c r="F1037" s="515"/>
    </row>
    <row r="1038" spans="2:6" ht="16.5">
      <c r="B1038" s="13" t="s">
        <v>354</v>
      </c>
      <c r="C1038" s="327"/>
      <c r="D1038" s="512"/>
      <c r="E1038" s="16"/>
      <c r="F1038" s="515"/>
    </row>
    <row r="1039" spans="2:6" ht="16.5">
      <c r="B1039" s="13" t="s">
        <v>950</v>
      </c>
      <c r="C1039" s="327"/>
      <c r="D1039" s="512"/>
      <c r="E1039" s="16"/>
      <c r="F1039" s="515"/>
    </row>
    <row r="1040" spans="2:6" ht="16.5">
      <c r="B1040" s="13" t="s">
        <v>951</v>
      </c>
      <c r="C1040" s="327"/>
      <c r="D1040" s="512"/>
      <c r="E1040" s="16"/>
      <c r="F1040" s="515"/>
    </row>
    <row r="1041" spans="2:6" ht="16.5">
      <c r="B1041" s="13" t="s">
        <v>352</v>
      </c>
      <c r="C1041" s="327"/>
      <c r="D1041" s="512"/>
      <c r="E1041" s="16"/>
      <c r="F1041" s="515"/>
    </row>
    <row r="1042" spans="2:6" ht="16.5">
      <c r="B1042" s="13" t="s">
        <v>348</v>
      </c>
      <c r="C1042" s="330" t="s">
        <v>635</v>
      </c>
      <c r="D1042" s="532">
        <v>31.5</v>
      </c>
      <c r="E1042" s="538"/>
      <c r="F1042" s="518">
        <f>D1042*E1042</f>
        <v>0</v>
      </c>
    </row>
    <row r="1043" spans="3:6" ht="16.5">
      <c r="C1043" s="327"/>
      <c r="D1043" s="512"/>
      <c r="E1043" s="16"/>
      <c r="F1043" s="515"/>
    </row>
    <row r="1044" spans="1:6" ht="16.5">
      <c r="A1044" s="13">
        <v>4</v>
      </c>
      <c r="B1044" s="13" t="s">
        <v>947</v>
      </c>
      <c r="C1044" s="327"/>
      <c r="D1044" s="512"/>
      <c r="E1044" s="16"/>
      <c r="F1044" s="568"/>
    </row>
    <row r="1045" spans="2:6" ht="16.5">
      <c r="B1045" s="13" t="s">
        <v>948</v>
      </c>
      <c r="C1045" s="327"/>
      <c r="D1045" s="512"/>
      <c r="E1045" s="16"/>
      <c r="F1045" s="568"/>
    </row>
    <row r="1046" spans="2:6" ht="16.5">
      <c r="B1046" s="13" t="s">
        <v>949</v>
      </c>
      <c r="C1046" s="327"/>
      <c r="D1046" s="512"/>
      <c r="E1046" s="16"/>
      <c r="F1046" s="568"/>
    </row>
    <row r="1047" spans="2:6" ht="16.5">
      <c r="B1047" s="13" t="s">
        <v>950</v>
      </c>
      <c r="C1047" s="327"/>
      <c r="D1047" s="327"/>
      <c r="F1047" s="568"/>
    </row>
    <row r="1048" spans="2:6" ht="16.5">
      <c r="B1048" s="13" t="s">
        <v>951</v>
      </c>
      <c r="C1048" s="327"/>
      <c r="D1048" s="327"/>
      <c r="F1048" s="568"/>
    </row>
    <row r="1049" spans="2:6" ht="16.5">
      <c r="B1049" s="13" t="s">
        <v>352</v>
      </c>
      <c r="C1049" s="327"/>
      <c r="D1049" s="327"/>
      <c r="F1049" s="568"/>
    </row>
    <row r="1050" spans="2:6" ht="16.5">
      <c r="B1050" s="13" t="s">
        <v>348</v>
      </c>
      <c r="C1050" s="330" t="s">
        <v>635</v>
      </c>
      <c r="D1050" s="532">
        <f>24.7+3*3+7.5*3</f>
        <v>56.2</v>
      </c>
      <c r="E1050" s="538"/>
      <c r="F1050" s="518">
        <f>D1050*E1050</f>
        <v>0</v>
      </c>
    </row>
    <row r="1051" spans="3:6" ht="16.5">
      <c r="C1051" s="306"/>
      <c r="D1051" s="514"/>
      <c r="E1051" s="16"/>
      <c r="F1051" s="516"/>
    </row>
    <row r="1052" spans="1:6" ht="16.5">
      <c r="A1052" s="13"/>
      <c r="B1052" s="520" t="s">
        <v>803</v>
      </c>
      <c r="C1052" s="141"/>
      <c r="D1052" s="554"/>
      <c r="E1052" s="539"/>
      <c r="F1052" s="566">
        <f>SUM(F1030:F1050)</f>
        <v>0</v>
      </c>
    </row>
    <row r="1053" spans="4:6" ht="16.5">
      <c r="D1053" s="16"/>
      <c r="E1053" s="16"/>
      <c r="F1053" s="17"/>
    </row>
    <row r="1054" spans="4:6" ht="16.5">
      <c r="D1054" s="16"/>
      <c r="E1054" s="16"/>
      <c r="F1054" s="17"/>
    </row>
    <row r="1055" spans="4:6" ht="16.5">
      <c r="D1055" s="16"/>
      <c r="E1055" s="16"/>
      <c r="F1055" s="17"/>
    </row>
    <row r="1056" spans="4:6" ht="16.5">
      <c r="D1056" s="16"/>
      <c r="E1056" s="16"/>
      <c r="F1056" s="17"/>
    </row>
    <row r="1057" spans="2:5" ht="16.5">
      <c r="B1057" s="19" t="s">
        <v>814</v>
      </c>
      <c r="C1057" s="11"/>
      <c r="D1057" s="16"/>
      <c r="E1057" s="16"/>
    </row>
    <row r="1058" spans="4:5" ht="16.5">
      <c r="D1058" s="16"/>
      <c r="E1058" s="16"/>
    </row>
    <row r="1059" spans="1:6" ht="31.5" customHeight="1">
      <c r="A1059" s="13"/>
      <c r="B1059" s="586" t="s">
        <v>192</v>
      </c>
      <c r="C1059" s="587"/>
      <c r="D1059" s="587"/>
      <c r="E1059" s="587"/>
      <c r="F1059" s="587"/>
    </row>
    <row r="1060" spans="3:6" ht="16.5">
      <c r="C1060" s="18" t="s">
        <v>988</v>
      </c>
      <c r="D1060" s="90" t="s">
        <v>989</v>
      </c>
      <c r="E1060" s="91" t="s">
        <v>990</v>
      </c>
      <c r="F1060" s="92" t="s">
        <v>991</v>
      </c>
    </row>
    <row r="1061" spans="1:6" ht="16.5">
      <c r="A1061" s="13">
        <v>1</v>
      </c>
      <c r="B1061" s="13" t="s">
        <v>355</v>
      </c>
      <c r="C1061" s="475"/>
      <c r="D1061" s="541"/>
      <c r="E1061" s="511"/>
      <c r="F1061" s="577"/>
    </row>
    <row r="1062" spans="2:6" ht="16.5">
      <c r="B1062" s="13" t="s">
        <v>808</v>
      </c>
      <c r="C1062" s="475" t="s">
        <v>635</v>
      </c>
      <c r="D1062" s="541">
        <f>681-154</f>
        <v>527</v>
      </c>
      <c r="E1062" s="531"/>
      <c r="F1062" s="549">
        <f>D1062*E1062</f>
        <v>0</v>
      </c>
    </row>
    <row r="1063" spans="3:6" ht="16.5">
      <c r="C1063" s="330"/>
      <c r="D1063" s="555"/>
      <c r="E1063" s="532"/>
      <c r="F1063" s="22"/>
    </row>
    <row r="1064" spans="1:6" ht="16.5">
      <c r="A1064" s="13">
        <v>2</v>
      </c>
      <c r="B1064" s="13" t="s">
        <v>356</v>
      </c>
      <c r="C1064" s="306" t="s">
        <v>635</v>
      </c>
      <c r="D1064" s="544">
        <v>302</v>
      </c>
      <c r="E1064" s="527"/>
      <c r="F1064" s="551">
        <f>D1064*E1064</f>
        <v>0</v>
      </c>
    </row>
    <row r="1065" spans="3:6" ht="16.5">
      <c r="C1065" s="327"/>
      <c r="D1065" s="542"/>
      <c r="E1065" s="512"/>
      <c r="F1065" s="550"/>
    </row>
    <row r="1066" spans="3:6" ht="16.5">
      <c r="C1066" s="327"/>
      <c r="D1066" s="542"/>
      <c r="E1066" s="512"/>
      <c r="F1066" s="550"/>
    </row>
    <row r="1067" spans="1:6" ht="16.5">
      <c r="A1067" s="13">
        <v>3</v>
      </c>
      <c r="B1067" s="13" t="s">
        <v>357</v>
      </c>
      <c r="C1067" s="327"/>
      <c r="D1067" s="542"/>
      <c r="E1067" s="512"/>
      <c r="F1067" s="550"/>
    </row>
    <row r="1068" spans="2:6" ht="16.5">
      <c r="B1068" s="13" t="s">
        <v>897</v>
      </c>
      <c r="C1068" s="330" t="s">
        <v>641</v>
      </c>
      <c r="D1068" s="579">
        <f>D1062+D1064+229.4</f>
        <v>1058.4</v>
      </c>
      <c r="E1068" s="517"/>
      <c r="F1068" s="22">
        <f>D1068*E1068</f>
        <v>0</v>
      </c>
    </row>
    <row r="1069" spans="3:6" ht="16.5">
      <c r="C1069" s="327"/>
      <c r="D1069" s="542"/>
      <c r="E1069" s="512"/>
      <c r="F1069" s="550"/>
    </row>
    <row r="1070" spans="1:6" ht="16.5">
      <c r="A1070" s="13">
        <v>4</v>
      </c>
      <c r="B1070" s="13" t="s">
        <v>358</v>
      </c>
      <c r="C1070" s="330" t="s">
        <v>635</v>
      </c>
      <c r="D1070" s="555">
        <f>792</f>
        <v>792</v>
      </c>
      <c r="E1070" s="517"/>
      <c r="F1070" s="22">
        <f>D1070*E1070</f>
        <v>0</v>
      </c>
    </row>
    <row r="1071" spans="3:6" ht="16.5">
      <c r="C1071" s="306"/>
      <c r="D1071" s="544"/>
      <c r="E1071" s="514"/>
      <c r="F1071" s="551"/>
    </row>
    <row r="1072" spans="1:6" ht="16.5">
      <c r="A1072" s="13"/>
      <c r="B1072" s="520" t="s">
        <v>809</v>
      </c>
      <c r="C1072" s="141"/>
      <c r="D1072" s="521"/>
      <c r="E1072" s="540"/>
      <c r="F1072" s="566">
        <f>SUM(F1062:F1070)</f>
        <v>0</v>
      </c>
    </row>
    <row r="1073" spans="4:5" ht="16.5">
      <c r="D1073" s="16"/>
      <c r="E1073" s="16"/>
    </row>
    <row r="1074" spans="4:5" ht="16.5">
      <c r="D1074" s="16"/>
      <c r="E1074" s="16"/>
    </row>
    <row r="1075" spans="1:5" ht="16.5">
      <c r="A1075" s="11"/>
      <c r="B1075" s="11" t="s">
        <v>347</v>
      </c>
      <c r="C1075" s="11"/>
      <c r="D1075" s="11"/>
      <c r="E1075" s="11"/>
    </row>
    <row r="1076" spans="1:5" ht="16.5">
      <c r="A1076" s="11"/>
      <c r="B1076" s="11"/>
      <c r="C1076" s="11"/>
      <c r="D1076" s="11"/>
      <c r="E1076" s="11"/>
    </row>
    <row r="1077" spans="1:5" ht="16.5">
      <c r="A1077" s="11"/>
      <c r="B1077" s="11"/>
      <c r="C1077" s="11"/>
      <c r="D1077" s="11"/>
      <c r="E1077" s="11"/>
    </row>
    <row r="1078" spans="1:5" ht="16.5">
      <c r="A1078" s="11"/>
      <c r="B1078" s="7" t="s">
        <v>983</v>
      </c>
      <c r="C1078" s="7"/>
      <c r="D1078" s="7"/>
      <c r="E1078" s="11"/>
    </row>
    <row r="1079" spans="4:5" ht="16.5">
      <c r="D1079" s="16"/>
      <c r="E1079" s="16"/>
    </row>
    <row r="1080" spans="2:5" ht="16.5">
      <c r="B1080" s="7"/>
      <c r="C1080" s="14"/>
      <c r="D1080" s="15"/>
      <c r="E1080" s="16"/>
    </row>
    <row r="1081" spans="2:5" ht="16.5">
      <c r="B1081" s="7" t="s">
        <v>346</v>
      </c>
      <c r="C1081" s="14"/>
      <c r="D1081" s="15"/>
      <c r="E1081" s="16"/>
    </row>
    <row r="1082" spans="2:5" ht="16.5">
      <c r="B1082" s="7"/>
      <c r="C1082" s="14"/>
      <c r="D1082" s="15"/>
      <c r="E1082" s="16"/>
    </row>
    <row r="1083" spans="2:6" ht="16.5">
      <c r="B1083" s="11" t="s">
        <v>637</v>
      </c>
      <c r="D1083" s="16"/>
      <c r="E1083" s="16"/>
      <c r="F1083" s="26">
        <f>F29</f>
        <v>0</v>
      </c>
    </row>
    <row r="1084" spans="2:6" ht="16.5">
      <c r="B1084" s="11" t="str">
        <f>B33</f>
        <v>II.  ZEMELJSKA  DELA</v>
      </c>
      <c r="F1084" s="26">
        <f>F87</f>
        <v>100</v>
      </c>
    </row>
    <row r="1085" spans="2:6" ht="16.5">
      <c r="B1085" s="11" t="str">
        <f>B91</f>
        <v>III.  BETONSKA DELA</v>
      </c>
      <c r="F1085" s="26">
        <f>F165</f>
        <v>0</v>
      </c>
    </row>
    <row r="1086" spans="2:6" ht="16.5">
      <c r="B1086" s="11" t="str">
        <f>B169</f>
        <v>IV.  ZIDARSKA DELA</v>
      </c>
      <c r="F1086" s="26">
        <f>F279</f>
        <v>600</v>
      </c>
    </row>
    <row r="1087" spans="2:6" ht="16.5">
      <c r="B1087" s="11" t="str">
        <f>B284</f>
        <v>V.  RUŠITVENA  DELA</v>
      </c>
      <c r="F1087" s="26">
        <f>F443</f>
        <v>250</v>
      </c>
    </row>
    <row r="1088" spans="2:6" ht="16.5">
      <c r="B1088" s="11" t="str">
        <f>B447</f>
        <v>VI.  TESARSKA  DELA</v>
      </c>
      <c r="F1088" s="26">
        <f>F527</f>
        <v>0</v>
      </c>
    </row>
    <row r="1089" spans="2:6" ht="16.5">
      <c r="B1089" s="27" t="str">
        <f>B531</f>
        <v>VII. KANALIZACIJSKA DELA</v>
      </c>
      <c r="C1089" s="28"/>
      <c r="D1089" s="28"/>
      <c r="E1089" s="28"/>
      <c r="F1089" s="9">
        <f>F551</f>
        <v>0</v>
      </c>
    </row>
    <row r="1090" spans="2:6" ht="16.5">
      <c r="B1090" s="7"/>
      <c r="C1090" s="14"/>
      <c r="D1090" s="14"/>
      <c r="E1090" s="14"/>
      <c r="F1090" s="10"/>
    </row>
    <row r="1091" spans="2:6" ht="16.5">
      <c r="B1091" s="7" t="s">
        <v>812</v>
      </c>
      <c r="C1091" s="14"/>
      <c r="D1091" s="14"/>
      <c r="E1091" s="14"/>
      <c r="F1091" s="8">
        <f>SUM(F1083:F1089)</f>
        <v>950</v>
      </c>
    </row>
    <row r="1092" spans="2:6" ht="16.5">
      <c r="B1092" s="14"/>
      <c r="C1092" s="14"/>
      <c r="D1092" s="14"/>
      <c r="E1092" s="14"/>
      <c r="F1092" s="10"/>
    </row>
    <row r="1093" spans="2:3" ht="16.5">
      <c r="B1093" s="7" t="s">
        <v>810</v>
      </c>
      <c r="C1093" s="14"/>
    </row>
    <row r="1094" ht="16.5">
      <c r="B1094" s="7"/>
    </row>
    <row r="1095" spans="2:6" ht="16.5">
      <c r="B1095" s="11" t="s">
        <v>764</v>
      </c>
      <c r="F1095" s="26">
        <f>F585</f>
        <v>750</v>
      </c>
    </row>
    <row r="1096" spans="2:6" ht="16.5">
      <c r="B1096" s="11" t="str">
        <f>B588</f>
        <v>II.  ALUMINIJSKA DELA</v>
      </c>
      <c r="F1096" s="26">
        <f>F742</f>
        <v>0</v>
      </c>
    </row>
    <row r="1097" spans="2:6" ht="16.5">
      <c r="B1097" s="11" t="str">
        <f>B746</f>
        <v>III.  KLJUČAVNIČARSKA in PASERSKA DELA</v>
      </c>
      <c r="F1097" s="26">
        <f>F836</f>
        <v>0</v>
      </c>
    </row>
    <row r="1098" spans="2:6" ht="16.5">
      <c r="B1098" s="11" t="str">
        <f>B840</f>
        <v>IV.  MIZARSKA DELA</v>
      </c>
      <c r="F1098" s="26">
        <f>F924</f>
        <v>0</v>
      </c>
    </row>
    <row r="1099" spans="2:6" ht="16.5">
      <c r="B1099" s="11" t="str">
        <f>B928</f>
        <v>V.  KAMNOSEŠKA DELA</v>
      </c>
      <c r="F1099" s="26">
        <f>F946</f>
        <v>0</v>
      </c>
    </row>
    <row r="1100" spans="2:6" ht="16.5">
      <c r="B1100" s="11" t="str">
        <f>B950</f>
        <v>VI.  KERAMIČARSKA in TERACERSKA DELA</v>
      </c>
      <c r="F1100" s="26">
        <f>F991</f>
        <v>0</v>
      </c>
    </row>
    <row r="1101" spans="2:6" ht="16.5">
      <c r="B1101" s="11" t="str">
        <f>B995</f>
        <v>VII.  TLAKARSKA DELA</v>
      </c>
      <c r="F1101" s="26">
        <f>F1014</f>
        <v>0</v>
      </c>
    </row>
    <row r="1102" spans="2:6" ht="16.5">
      <c r="B1102" s="11" t="str">
        <f>B1019</f>
        <v>VIII.  GIPS OBDELAVE</v>
      </c>
      <c r="F1102" s="26">
        <f>F1052</f>
        <v>0</v>
      </c>
    </row>
    <row r="1103" spans="2:6" ht="16.5">
      <c r="B1103" s="27" t="str">
        <f>B1057</f>
        <v>X.  SLIKOPLESKARSKA DELA</v>
      </c>
      <c r="C1103" s="28"/>
      <c r="D1103" s="28"/>
      <c r="E1103" s="28"/>
      <c r="F1103" s="9">
        <f>F1072</f>
        <v>0</v>
      </c>
    </row>
    <row r="1104" spans="2:6" ht="16.5">
      <c r="B1104" s="7"/>
      <c r="C1104" s="14"/>
      <c r="D1104" s="14"/>
      <c r="E1104" s="14"/>
      <c r="F1104" s="10"/>
    </row>
    <row r="1105" spans="2:6" ht="16.5">
      <c r="B1105" s="7" t="s">
        <v>815</v>
      </c>
      <c r="C1105" s="14"/>
      <c r="D1105" s="14"/>
      <c r="E1105" s="14"/>
      <c r="F1105" s="8">
        <f>SUM(F1095:F1103)</f>
        <v>750</v>
      </c>
    </row>
    <row r="1106" spans="2:6" ht="16.5">
      <c r="B1106" s="14"/>
      <c r="C1106" s="14"/>
      <c r="D1106" s="14"/>
      <c r="E1106" s="14"/>
      <c r="F1106" s="10"/>
    </row>
    <row r="1107" spans="2:6" ht="16.5">
      <c r="B1107" s="7" t="s">
        <v>817</v>
      </c>
      <c r="C1107" s="14"/>
      <c r="D1107" s="14"/>
      <c r="E1107" s="14"/>
      <c r="F1107" s="10">
        <f>F1091+F1105</f>
        <v>1700</v>
      </c>
    </row>
    <row r="1111" spans="1:5" ht="16.5">
      <c r="A1111" s="11"/>
      <c r="B1111" s="11" t="s">
        <v>347</v>
      </c>
      <c r="C1111" s="11"/>
      <c r="D1111" s="11"/>
      <c r="E1111" s="11"/>
    </row>
    <row r="1112" spans="1:5" ht="16.5">
      <c r="A1112" s="11"/>
      <c r="B1112" s="11"/>
      <c r="C1112" s="11"/>
      <c r="D1112" s="11"/>
      <c r="E1112" s="11"/>
    </row>
    <row r="1113" spans="1:5" ht="16.5">
      <c r="A1113" s="11"/>
      <c r="B1113" s="11"/>
      <c r="C1113" s="11"/>
      <c r="D1113" s="11"/>
      <c r="E1113" s="11"/>
    </row>
    <row r="1114" spans="1:5" ht="16.5">
      <c r="A1114" s="11"/>
      <c r="B1114" s="7" t="s">
        <v>811</v>
      </c>
      <c r="C1114" s="7"/>
      <c r="D1114" s="7"/>
      <c r="E1114" s="11"/>
    </row>
    <row r="1115" spans="4:5" ht="16.5">
      <c r="D1115" s="16"/>
      <c r="E1115" s="16"/>
    </row>
    <row r="1116" spans="2:5" ht="16.5">
      <c r="B1116" s="7"/>
      <c r="C1116" s="14"/>
      <c r="D1116" s="15"/>
      <c r="E1116" s="16"/>
    </row>
    <row r="1117" spans="2:6" ht="16.5">
      <c r="B1117" s="7" t="s">
        <v>984</v>
      </c>
      <c r="C1117" s="14"/>
      <c r="D1117" s="15"/>
      <c r="E1117" s="16"/>
      <c r="F1117" s="26">
        <f>F1091</f>
        <v>950</v>
      </c>
    </row>
    <row r="1118" spans="2:6" ht="21.75" customHeight="1">
      <c r="B1118" s="7" t="s">
        <v>810</v>
      </c>
      <c r="F1118" s="26">
        <f>F1105</f>
        <v>750</v>
      </c>
    </row>
    <row r="1119" spans="2:6" ht="27" customHeight="1">
      <c r="B1119" s="7" t="s">
        <v>818</v>
      </c>
      <c r="F1119" s="26">
        <f>'Priloga 3'!F562</f>
        <v>0</v>
      </c>
    </row>
    <row r="1120" spans="2:6" ht="30" customHeight="1">
      <c r="B1120" s="27" t="s">
        <v>819</v>
      </c>
      <c r="C1120" s="28"/>
      <c r="D1120" s="28"/>
      <c r="E1120" s="28"/>
      <c r="F1120" s="9">
        <f>'Priloga 2'!F351</f>
        <v>0</v>
      </c>
    </row>
    <row r="1121" spans="2:6" ht="23.25" customHeight="1">
      <c r="B1121" s="7" t="s">
        <v>630</v>
      </c>
      <c r="C1121" s="14"/>
      <c r="D1121" s="14"/>
      <c r="E1121" s="14"/>
      <c r="F1121" s="8">
        <f>SUM(F1117:F1120)</f>
        <v>1700</v>
      </c>
    </row>
    <row r="1122" spans="2:6" ht="16.5">
      <c r="B1122" s="14"/>
      <c r="C1122" s="14"/>
      <c r="D1122" s="14"/>
      <c r="E1122" s="14"/>
      <c r="F1122" s="10"/>
    </row>
    <row r="1123" spans="2:6" ht="16.5">
      <c r="B1123" s="28" t="s">
        <v>816</v>
      </c>
      <c r="C1123" s="28"/>
      <c r="D1123" s="28"/>
      <c r="E1123" s="28"/>
      <c r="F1123" s="9">
        <f>F1121*0.2</f>
        <v>340</v>
      </c>
    </row>
    <row r="1124" spans="2:6" ht="16.5">
      <c r="B1124" s="14"/>
      <c r="C1124" s="14"/>
      <c r="D1124" s="14"/>
      <c r="E1124" s="14"/>
      <c r="F1124" s="10"/>
    </row>
    <row r="1125" spans="2:6" ht="16.5">
      <c r="B1125" s="7" t="s">
        <v>631</v>
      </c>
      <c r="C1125" s="14"/>
      <c r="D1125" s="14"/>
      <c r="E1125" s="14"/>
      <c r="F1125" s="10">
        <f>F1121+F1123</f>
        <v>2040</v>
      </c>
    </row>
  </sheetData>
  <sheetProtection password="C03C" sheet="1"/>
  <mergeCells count="9">
    <mergeCell ref="B9:F9"/>
    <mergeCell ref="B286:F286"/>
    <mergeCell ref="B287:F287"/>
    <mergeCell ref="B289:F289"/>
    <mergeCell ref="B1059:F1059"/>
    <mergeCell ref="B952:F952"/>
    <mergeCell ref="B997:F997"/>
    <mergeCell ref="B1021:F1021"/>
    <mergeCell ref="B1022:F1022"/>
  </mergeCells>
  <printOptions/>
  <pageMargins left="0.24" right="0.75" top="0.44" bottom="0.32" header="0.31496062992125984" footer="0.31496062992125984"/>
  <pageSetup horizontalDpi="600" verticalDpi="600" orientation="portrait" paperSize="9" r:id="rId2"/>
  <rowBreaks count="2" manualBreakCount="2">
    <brk id="1073" max="255" man="1"/>
    <brk id="1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2"/>
  <sheetViews>
    <sheetView tabSelected="1" zoomScale="130" zoomScaleNormal="130" zoomScalePageLayoutView="0" workbookViewId="0" topLeftCell="A1">
      <selection activeCell="D16" sqref="D16"/>
    </sheetView>
  </sheetViews>
  <sheetFormatPr defaultColWidth="9.00390625" defaultRowHeight="12.75"/>
  <cols>
    <col min="1" max="1" width="3.00390625" style="29" customWidth="1"/>
    <col min="2" max="2" width="41.875" style="4" customWidth="1"/>
    <col min="3" max="3" width="5.125" style="4" customWidth="1"/>
    <col min="4" max="4" width="10.75390625" style="4" customWidth="1"/>
    <col min="5" max="5" width="16.25390625" style="33" customWidth="1"/>
    <col min="6" max="6" width="23.75390625" style="34" customWidth="1"/>
    <col min="7" max="16384" width="9.125" style="4" customWidth="1"/>
  </cols>
  <sheetData>
    <row r="2" spans="2:6" ht="12.75">
      <c r="B2" s="3" t="s">
        <v>985</v>
      </c>
      <c r="E2" s="30"/>
      <c r="F2" s="31"/>
    </row>
    <row r="3" spans="2:6" ht="12.75">
      <c r="B3" s="3" t="s">
        <v>986</v>
      </c>
      <c r="D3" s="32"/>
      <c r="E3" s="30"/>
      <c r="F3" s="31"/>
    </row>
    <row r="5" ht="16.5">
      <c r="B5" s="19" t="s">
        <v>987</v>
      </c>
    </row>
    <row r="6" spans="3:6" ht="16.5">
      <c r="C6" s="18" t="s">
        <v>988</v>
      </c>
      <c r="D6" s="35" t="s">
        <v>989</v>
      </c>
      <c r="E6" s="36" t="s">
        <v>990</v>
      </c>
      <c r="F6" s="37" t="s">
        <v>991</v>
      </c>
    </row>
    <row r="7" spans="3:6" ht="16.5">
      <c r="C7" s="18"/>
      <c r="D7" s="35"/>
      <c r="E7" s="36"/>
      <c r="F7" s="37"/>
    </row>
    <row r="8" spans="1:6" ht="21" customHeight="1">
      <c r="A8" s="38">
        <v>1</v>
      </c>
      <c r="B8" s="137" t="s">
        <v>992</v>
      </c>
      <c r="C8" s="39" t="s">
        <v>993</v>
      </c>
      <c r="D8" s="40">
        <v>2</v>
      </c>
      <c r="E8" s="41">
        <f>SUM(F20+F21+F22+F23+F26+F29+F31+F50+F213+F285+F338)</f>
        <v>0</v>
      </c>
      <c r="F8" s="42">
        <f>E8*0.02</f>
        <v>0</v>
      </c>
    </row>
    <row r="9" spans="1:6" ht="16.5">
      <c r="A9" s="38"/>
      <c r="B9" s="137"/>
      <c r="C9" s="43"/>
      <c r="D9" s="44"/>
      <c r="E9" s="45"/>
      <c r="F9" s="46"/>
    </row>
    <row r="10" spans="1:6" ht="17.25" customHeight="1">
      <c r="A10" s="38">
        <f>1+A8</f>
        <v>2</v>
      </c>
      <c r="B10" s="114" t="s">
        <v>994</v>
      </c>
      <c r="D10" s="48"/>
      <c r="E10" s="49"/>
      <c r="F10" s="50"/>
    </row>
    <row r="11" spans="1:6" ht="21" customHeight="1">
      <c r="A11" s="38"/>
      <c r="B11" s="137" t="s">
        <v>995</v>
      </c>
      <c r="C11" s="39" t="s">
        <v>993</v>
      </c>
      <c r="D11" s="40">
        <v>3</v>
      </c>
      <c r="E11" s="41">
        <f>SUM(F20+F21+F22+F23+F26+F29+F31+F50+F213+F285+F338)</f>
        <v>0</v>
      </c>
      <c r="F11" s="42">
        <f>E11*0.03</f>
        <v>0</v>
      </c>
    </row>
    <row r="12" spans="1:6" ht="16.5">
      <c r="A12" s="38"/>
      <c r="B12" s="137"/>
      <c r="C12" s="43"/>
      <c r="D12" s="44"/>
      <c r="E12" s="45"/>
      <c r="F12" s="46"/>
    </row>
    <row r="13" spans="1:6" ht="17.25" customHeight="1">
      <c r="A13" s="38">
        <f>1+A10</f>
        <v>3</v>
      </c>
      <c r="B13" s="137" t="s">
        <v>996</v>
      </c>
      <c r="C13" s="51"/>
      <c r="D13" s="52"/>
      <c r="E13" s="49"/>
      <c r="F13" s="50"/>
    </row>
    <row r="14" spans="1:6" ht="18.75" customHeight="1">
      <c r="A14" s="38"/>
      <c r="B14" s="137" t="s">
        <v>997</v>
      </c>
      <c r="C14" s="39" t="s">
        <v>993</v>
      </c>
      <c r="D14" s="40">
        <v>2</v>
      </c>
      <c r="E14" s="41">
        <f>SUM(F20+F21+F22+F23+F26+F29+F31+F50+F213+F285+F338)</f>
        <v>0</v>
      </c>
      <c r="F14" s="42">
        <f>E14*0.02</f>
        <v>0</v>
      </c>
    </row>
    <row r="15" spans="1:6" ht="16.5">
      <c r="A15" s="38"/>
      <c r="B15" s="137"/>
      <c r="C15" s="43"/>
      <c r="D15" s="44"/>
      <c r="E15" s="45"/>
      <c r="F15" s="46"/>
    </row>
    <row r="16" spans="1:6" ht="45.75" customHeight="1">
      <c r="A16" s="38">
        <f>1+A13</f>
        <v>4</v>
      </c>
      <c r="B16" s="137" t="s">
        <v>998</v>
      </c>
      <c r="C16" s="51"/>
      <c r="D16" s="52"/>
      <c r="E16" s="49"/>
      <c r="F16" s="50"/>
    </row>
    <row r="17" spans="1:6" ht="16.5" customHeight="1">
      <c r="A17" s="38"/>
      <c r="B17" s="137" t="s">
        <v>999</v>
      </c>
      <c r="C17" s="39" t="s">
        <v>993</v>
      </c>
      <c r="D17" s="40">
        <v>6</v>
      </c>
      <c r="E17" s="41">
        <f>SUM(F20+F21+F22+F23+F26+F29+F31+F50+F213+F285+F338)</f>
        <v>0</v>
      </c>
      <c r="F17" s="42">
        <f>E17*0.06</f>
        <v>0</v>
      </c>
    </row>
    <row r="18" spans="1:6" ht="16.5">
      <c r="A18" s="53"/>
      <c r="B18" s="137"/>
      <c r="C18" s="39"/>
      <c r="D18" s="54"/>
      <c r="E18" s="55"/>
      <c r="F18" s="56"/>
    </row>
    <row r="19" spans="1:6" ht="18" customHeight="1">
      <c r="A19" s="53">
        <f>1+A16</f>
        <v>5</v>
      </c>
      <c r="B19" s="100" t="s">
        <v>1000</v>
      </c>
      <c r="C19" s="39"/>
      <c r="D19" s="54"/>
      <c r="E19" s="55"/>
      <c r="F19" s="56"/>
    </row>
    <row r="20" spans="1:6" ht="16.5">
      <c r="A20" s="58"/>
      <c r="B20" s="100" t="s">
        <v>1001</v>
      </c>
      <c r="C20" s="39" t="s">
        <v>1002</v>
      </c>
      <c r="D20" s="54">
        <v>1</v>
      </c>
      <c r="E20" s="59"/>
      <c r="F20" s="60">
        <f>D20*E20</f>
        <v>0</v>
      </c>
    </row>
    <row r="21" spans="1:6" ht="16.5">
      <c r="A21" s="58"/>
      <c r="B21" s="100" t="s">
        <v>1003</v>
      </c>
      <c r="C21" s="39" t="s">
        <v>1002</v>
      </c>
      <c r="D21" s="54">
        <v>1</v>
      </c>
      <c r="E21" s="59"/>
      <c r="F21" s="60">
        <f>D21*E21</f>
        <v>0</v>
      </c>
    </row>
    <row r="22" spans="1:6" ht="16.5">
      <c r="A22" s="58"/>
      <c r="B22" s="100" t="s">
        <v>1004</v>
      </c>
      <c r="C22" s="39" t="s">
        <v>1002</v>
      </c>
      <c r="D22" s="54">
        <v>2</v>
      </c>
      <c r="E22" s="59"/>
      <c r="F22" s="60">
        <f>D22*E22</f>
        <v>0</v>
      </c>
    </row>
    <row r="23" spans="1:6" ht="16.5">
      <c r="A23" s="58"/>
      <c r="B23" s="100" t="s">
        <v>1005</v>
      </c>
      <c r="C23" s="39" t="s">
        <v>1002</v>
      </c>
      <c r="D23" s="54">
        <v>2</v>
      </c>
      <c r="E23" s="59"/>
      <c r="F23" s="60">
        <f>D23*E23</f>
        <v>0</v>
      </c>
    </row>
    <row r="24" spans="1:6" ht="16.5">
      <c r="A24" s="53"/>
      <c r="B24" s="137"/>
      <c r="C24" s="39"/>
      <c r="D24" s="54"/>
      <c r="E24" s="55"/>
      <c r="F24" s="56"/>
    </row>
    <row r="25" spans="1:6" ht="29.25" customHeight="1">
      <c r="A25" s="53">
        <f>1+A19</f>
        <v>6</v>
      </c>
      <c r="B25" s="100" t="s">
        <v>1006</v>
      </c>
      <c r="C25" s="39"/>
      <c r="D25" s="54"/>
      <c r="E25" s="55"/>
      <c r="F25" s="56"/>
    </row>
    <row r="26" spans="1:6" ht="16.5">
      <c r="A26" s="58"/>
      <c r="B26" s="100" t="s">
        <v>1007</v>
      </c>
      <c r="C26" s="39" t="s">
        <v>1002</v>
      </c>
      <c r="D26" s="54">
        <v>1</v>
      </c>
      <c r="E26" s="59"/>
      <c r="F26" s="60">
        <f>D26*E26</f>
        <v>0</v>
      </c>
    </row>
    <row r="27" spans="1:6" ht="16.5">
      <c r="A27" s="53"/>
      <c r="B27" s="137"/>
      <c r="C27" s="39"/>
      <c r="D27" s="54"/>
      <c r="E27" s="55"/>
      <c r="F27" s="56"/>
    </row>
    <row r="28" spans="1:6" ht="30.75" customHeight="1">
      <c r="A28" s="53">
        <f>1+A25</f>
        <v>7</v>
      </c>
      <c r="B28" s="100" t="s">
        <v>1008</v>
      </c>
      <c r="C28" s="39"/>
      <c r="D28" s="54"/>
      <c r="E28" s="55"/>
      <c r="F28" s="56"/>
    </row>
    <row r="29" spans="1:6" ht="16.5">
      <c r="A29" s="58"/>
      <c r="B29" s="152" t="s">
        <v>1009</v>
      </c>
      <c r="C29" s="39" t="s">
        <v>1002</v>
      </c>
      <c r="D29" s="54">
        <v>1</v>
      </c>
      <c r="E29" s="59"/>
      <c r="F29" s="60">
        <f>D29*E29</f>
        <v>0</v>
      </c>
    </row>
    <row r="30" spans="1:6" ht="16.5">
      <c r="A30" s="58"/>
      <c r="B30" s="152"/>
      <c r="C30" s="39"/>
      <c r="D30" s="54"/>
      <c r="E30" s="251"/>
      <c r="F30" s="60"/>
    </row>
    <row r="31" spans="1:6" ht="18.75" customHeight="1">
      <c r="A31" s="58">
        <v>8</v>
      </c>
      <c r="B31" s="152" t="s">
        <v>263</v>
      </c>
      <c r="C31" s="39"/>
      <c r="D31" s="54"/>
      <c r="E31" s="59"/>
      <c r="F31" s="60">
        <f>E31</f>
        <v>0</v>
      </c>
    </row>
    <row r="32" spans="1:6" ht="16.5">
      <c r="A32" s="62"/>
      <c r="B32" s="63"/>
      <c r="C32" s="39"/>
      <c r="D32" s="54"/>
      <c r="E32" s="252"/>
      <c r="F32" s="56"/>
    </row>
    <row r="33" spans="1:6" ht="18.75" customHeight="1">
      <c r="A33" s="64"/>
      <c r="B33" s="65" t="s">
        <v>1010</v>
      </c>
      <c r="C33" s="66"/>
      <c r="D33" s="67"/>
      <c r="E33" s="68" t="s">
        <v>1011</v>
      </c>
      <c r="F33" s="69">
        <f>SUM(F8+F11+F14+F17+F20+F21+F22+F23+F26+F29+F31)</f>
        <v>0</v>
      </c>
    </row>
    <row r="36" ht="16.5">
      <c r="B36" s="19" t="s">
        <v>1012</v>
      </c>
    </row>
    <row r="37" spans="2:6" ht="16.5">
      <c r="B37" s="19"/>
      <c r="C37" s="18" t="s">
        <v>988</v>
      </c>
      <c r="D37" s="35" t="s">
        <v>989</v>
      </c>
      <c r="E37" s="36" t="s">
        <v>990</v>
      </c>
      <c r="F37" s="37" t="s">
        <v>991</v>
      </c>
    </row>
    <row r="38" spans="3:6" ht="12.75">
      <c r="C38" s="70"/>
      <c r="D38" s="70"/>
      <c r="E38" s="71"/>
      <c r="F38" s="72"/>
    </row>
    <row r="39" spans="1:6" ht="67.5" customHeight="1">
      <c r="A39" s="53">
        <f>1</f>
        <v>1</v>
      </c>
      <c r="B39" s="73" t="s">
        <v>510</v>
      </c>
      <c r="C39" s="51"/>
      <c r="D39" s="51"/>
      <c r="E39" s="74"/>
      <c r="F39" s="75"/>
    </row>
    <row r="40" spans="1:6" ht="16.5">
      <c r="A40" s="53"/>
      <c r="B40" s="76" t="s">
        <v>509</v>
      </c>
      <c r="C40" s="77" t="s">
        <v>1002</v>
      </c>
      <c r="D40" s="78">
        <v>1</v>
      </c>
      <c r="E40" s="59"/>
      <c r="F40" s="60">
        <f>D40*E40</f>
        <v>0</v>
      </c>
    </row>
    <row r="41" spans="1:6" ht="16.5">
      <c r="A41" s="53"/>
      <c r="B41" s="57"/>
      <c r="C41" s="43"/>
      <c r="D41" s="79"/>
      <c r="E41" s="45"/>
      <c r="F41" s="46"/>
    </row>
    <row r="42" spans="1:6" ht="51" customHeight="1">
      <c r="A42" s="53">
        <f>1+A39</f>
        <v>2</v>
      </c>
      <c r="B42" s="47" t="s">
        <v>512</v>
      </c>
      <c r="C42" s="51"/>
      <c r="D42" s="51"/>
      <c r="E42" s="74"/>
      <c r="F42" s="80"/>
    </row>
    <row r="43" spans="1:6" ht="18" customHeight="1">
      <c r="A43" s="53"/>
      <c r="B43" s="57" t="s">
        <v>511</v>
      </c>
      <c r="C43" s="39" t="s">
        <v>1002</v>
      </c>
      <c r="D43" s="54">
        <v>12</v>
      </c>
      <c r="E43" s="59"/>
      <c r="F43" s="60">
        <f>D43*E43</f>
        <v>0</v>
      </c>
    </row>
    <row r="44" spans="1:6" ht="16.5">
      <c r="A44" s="53"/>
      <c r="B44" s="81"/>
      <c r="C44" s="43"/>
      <c r="D44" s="79"/>
      <c r="E44" s="45"/>
      <c r="F44" s="46"/>
    </row>
    <row r="45" spans="1:6" ht="49.5" customHeight="1">
      <c r="A45" s="53">
        <f>1+A42</f>
        <v>3</v>
      </c>
      <c r="B45" s="47" t="s">
        <v>507</v>
      </c>
      <c r="C45" s="51"/>
      <c r="D45" s="51"/>
      <c r="E45" s="74"/>
      <c r="F45" s="75"/>
    </row>
    <row r="46" spans="1:6" ht="16.5">
      <c r="A46" s="53"/>
      <c r="B46" s="57" t="s">
        <v>508</v>
      </c>
      <c r="C46" s="39" t="s">
        <v>665</v>
      </c>
      <c r="D46" s="54">
        <v>50</v>
      </c>
      <c r="E46" s="59"/>
      <c r="F46" s="60">
        <f>D46*E46</f>
        <v>0</v>
      </c>
    </row>
    <row r="47" spans="1:6" ht="16.5">
      <c r="A47" s="53"/>
      <c r="B47" s="57"/>
      <c r="C47" s="39"/>
      <c r="D47" s="54"/>
      <c r="E47" s="41"/>
      <c r="F47" s="82"/>
    </row>
    <row r="48" spans="1:6" ht="18.75" customHeight="1">
      <c r="A48" s="53">
        <f>1+A45</f>
        <v>4</v>
      </c>
      <c r="B48" s="76" t="s">
        <v>1013</v>
      </c>
      <c r="C48" s="39" t="s">
        <v>701</v>
      </c>
      <c r="D48" s="54">
        <v>20</v>
      </c>
      <c r="E48" s="59"/>
      <c r="F48" s="60">
        <f>D48*E48</f>
        <v>0</v>
      </c>
    </row>
    <row r="49" spans="1:6" ht="16.5">
      <c r="A49" s="53"/>
      <c r="B49" s="76"/>
      <c r="C49" s="39"/>
      <c r="D49" s="54"/>
      <c r="E49" s="41"/>
      <c r="F49" s="82"/>
    </row>
    <row r="50" spans="1:6" ht="33">
      <c r="A50" s="83"/>
      <c r="B50" s="84" t="str">
        <f>B36</f>
        <v>II.  DEMONTAŽNA DELA STROJNIH INSTALACIJ</v>
      </c>
      <c r="C50" s="85"/>
      <c r="D50" s="86"/>
      <c r="E50" s="87"/>
      <c r="F50" s="88">
        <f>SUM(F40+F43+F46+F48)</f>
        <v>0</v>
      </c>
    </row>
    <row r="53" ht="16.5">
      <c r="B53" s="19" t="s">
        <v>1014</v>
      </c>
    </row>
    <row r="54" spans="3:6" ht="16.5">
      <c r="C54" s="18" t="s">
        <v>988</v>
      </c>
      <c r="D54" s="35" t="s">
        <v>989</v>
      </c>
      <c r="E54" s="36" t="s">
        <v>990</v>
      </c>
      <c r="F54" s="37" t="s">
        <v>991</v>
      </c>
    </row>
    <row r="55" spans="3:6" ht="16.5">
      <c r="C55" s="89"/>
      <c r="D55" s="90"/>
      <c r="E55" s="91"/>
      <c r="F55" s="92"/>
    </row>
    <row r="56" spans="1:6" ht="79.5" customHeight="1">
      <c r="A56" s="93">
        <f>1</f>
        <v>1</v>
      </c>
      <c r="B56" s="94" t="s">
        <v>1015</v>
      </c>
      <c r="C56" s="95"/>
      <c r="D56" s="96"/>
      <c r="E56" s="97"/>
      <c r="F56" s="98"/>
    </row>
    <row r="57" spans="1:6" ht="13.5">
      <c r="A57" s="99"/>
      <c r="B57" s="100" t="s">
        <v>1016</v>
      </c>
      <c r="C57" s="95"/>
      <c r="D57" s="96"/>
      <c r="E57" s="97"/>
      <c r="F57" s="98"/>
    </row>
    <row r="58" spans="1:6" ht="13.5">
      <c r="A58" s="99"/>
      <c r="B58" s="100" t="s">
        <v>1017</v>
      </c>
      <c r="C58" s="101"/>
      <c r="D58" s="102"/>
      <c r="E58" s="103"/>
      <c r="F58" s="104"/>
    </row>
    <row r="59" spans="1:6" ht="16.5">
      <c r="A59" s="105"/>
      <c r="B59" s="100" t="s">
        <v>1018</v>
      </c>
      <c r="C59" s="106" t="s">
        <v>1002</v>
      </c>
      <c r="D59" s="107">
        <v>1</v>
      </c>
      <c r="E59" s="59"/>
      <c r="F59" s="60">
        <f>D59*E59</f>
        <v>0</v>
      </c>
    </row>
    <row r="60" spans="1:6" ht="13.5">
      <c r="A60" s="108"/>
      <c r="B60" s="100"/>
      <c r="C60" s="109"/>
      <c r="D60" s="110"/>
      <c r="E60" s="111"/>
      <c r="F60" s="112"/>
    </row>
    <row r="61" spans="1:6" ht="54.75" customHeight="1">
      <c r="A61" s="93">
        <f>1+A56</f>
        <v>2</v>
      </c>
      <c r="B61" s="94" t="s">
        <v>1019</v>
      </c>
      <c r="C61" s="95"/>
      <c r="D61" s="96"/>
      <c r="E61" s="97"/>
      <c r="F61" s="98"/>
    </row>
    <row r="62" spans="1:6" ht="13.5">
      <c r="A62" s="99"/>
      <c r="B62" s="100" t="s">
        <v>1020</v>
      </c>
      <c r="C62" s="101"/>
      <c r="D62" s="102"/>
      <c r="E62" s="103"/>
      <c r="F62" s="104"/>
    </row>
    <row r="63" spans="1:6" ht="16.5">
      <c r="A63" s="99"/>
      <c r="B63" s="100" t="s">
        <v>1021</v>
      </c>
      <c r="C63" s="106" t="s">
        <v>1002</v>
      </c>
      <c r="D63" s="107">
        <v>2</v>
      </c>
      <c r="E63" s="59"/>
      <c r="F63" s="60">
        <f>D63*E63</f>
        <v>0</v>
      </c>
    </row>
    <row r="64" spans="1:6" ht="13.5">
      <c r="A64" s="105"/>
      <c r="B64" s="100"/>
      <c r="C64" s="109"/>
      <c r="D64" s="110"/>
      <c r="E64" s="111"/>
      <c r="F64" s="112"/>
    </row>
    <row r="65" spans="1:6" ht="52.5" customHeight="1">
      <c r="A65" s="93">
        <f>1+A61</f>
        <v>3</v>
      </c>
      <c r="B65" s="94" t="s">
        <v>1022</v>
      </c>
      <c r="C65" s="95"/>
      <c r="D65" s="96"/>
      <c r="E65" s="97"/>
      <c r="F65" s="98"/>
    </row>
    <row r="66" spans="1:6" ht="13.5">
      <c r="A66" s="99"/>
      <c r="B66" s="100" t="s">
        <v>1020</v>
      </c>
      <c r="C66" s="101"/>
      <c r="D66" s="102"/>
      <c r="E66" s="103"/>
      <c r="F66" s="104"/>
    </row>
    <row r="67" spans="1:6" ht="16.5">
      <c r="A67" s="99"/>
      <c r="B67" s="100" t="s">
        <v>1023</v>
      </c>
      <c r="C67" s="106" t="s">
        <v>1002</v>
      </c>
      <c r="D67" s="107">
        <v>2</v>
      </c>
      <c r="E67" s="59"/>
      <c r="F67" s="60">
        <f>D67*E67</f>
        <v>0</v>
      </c>
    </row>
    <row r="68" spans="1:6" ht="13.5">
      <c r="A68" s="113"/>
      <c r="B68" s="100"/>
      <c r="C68" s="109"/>
      <c r="D68" s="110"/>
      <c r="E68" s="111"/>
      <c r="F68" s="112"/>
    </row>
    <row r="69" spans="1:6" ht="24" customHeight="1">
      <c r="A69" s="93">
        <f>1+A65</f>
        <v>4</v>
      </c>
      <c r="B69" s="114" t="s">
        <v>514</v>
      </c>
      <c r="C69" s="51"/>
      <c r="D69" s="51"/>
      <c r="E69" s="74"/>
      <c r="F69" s="75"/>
    </row>
    <row r="70" spans="1:6" ht="16.5">
      <c r="A70" s="93"/>
      <c r="B70" s="100" t="s">
        <v>513</v>
      </c>
      <c r="C70" s="106" t="s">
        <v>1002</v>
      </c>
      <c r="D70" s="107">
        <v>4</v>
      </c>
      <c r="E70" s="59"/>
      <c r="F70" s="60">
        <f>D70*E70</f>
        <v>0</v>
      </c>
    </row>
    <row r="71" spans="1:6" ht="13.5">
      <c r="A71" s="105"/>
      <c r="B71" s="100"/>
      <c r="C71" s="106"/>
      <c r="D71" s="107"/>
      <c r="E71" s="115"/>
      <c r="F71" s="56"/>
    </row>
    <row r="72" spans="1:6" ht="131.25" customHeight="1">
      <c r="A72" s="93">
        <f>1+A69</f>
        <v>5</v>
      </c>
      <c r="B72" s="94" t="s">
        <v>1024</v>
      </c>
      <c r="C72" s="109"/>
      <c r="D72" s="110"/>
      <c r="E72" s="111"/>
      <c r="F72" s="112"/>
    </row>
    <row r="73" spans="1:6" ht="13.5">
      <c r="A73" s="99"/>
      <c r="B73" s="100" t="s">
        <v>1025</v>
      </c>
      <c r="C73" s="101"/>
      <c r="D73" s="102"/>
      <c r="E73" s="103"/>
      <c r="F73" s="104"/>
    </row>
    <row r="74" spans="1:6" ht="16.5">
      <c r="A74" s="99"/>
      <c r="B74" s="100" t="s">
        <v>1026</v>
      </c>
      <c r="C74" s="106" t="s">
        <v>1002</v>
      </c>
      <c r="D74" s="107">
        <v>5</v>
      </c>
      <c r="E74" s="59"/>
      <c r="F74" s="60">
        <f>D74*E74</f>
        <v>0</v>
      </c>
    </row>
    <row r="75" spans="1:6" ht="13.5">
      <c r="A75" s="99"/>
      <c r="B75" s="100"/>
      <c r="C75" s="109"/>
      <c r="D75" s="110"/>
      <c r="E75" s="111"/>
      <c r="F75" s="112"/>
    </row>
    <row r="76" spans="1:6" ht="13.5">
      <c r="A76" s="105"/>
      <c r="B76" s="116" t="s">
        <v>1027</v>
      </c>
      <c r="C76" s="101"/>
      <c r="D76" s="102"/>
      <c r="E76" s="103"/>
      <c r="F76" s="104"/>
    </row>
    <row r="77" spans="1:6" ht="82.5" customHeight="1">
      <c r="A77" s="93">
        <f>1+A72</f>
        <v>6</v>
      </c>
      <c r="B77" s="94" t="s">
        <v>1028</v>
      </c>
      <c r="C77" s="95"/>
      <c r="D77" s="110"/>
      <c r="E77" s="111"/>
      <c r="F77" s="112"/>
    </row>
    <row r="78" spans="1:6" ht="13.5">
      <c r="A78" s="99"/>
      <c r="B78" s="100" t="s">
        <v>1029</v>
      </c>
      <c r="C78" s="95"/>
      <c r="D78" s="96"/>
      <c r="E78" s="97"/>
      <c r="F78" s="98"/>
    </row>
    <row r="79" spans="1:6" ht="13.5">
      <c r="A79" s="99"/>
      <c r="B79" s="100" t="s">
        <v>1030</v>
      </c>
      <c r="C79" s="101"/>
      <c r="D79" s="102"/>
      <c r="E79" s="103"/>
      <c r="F79" s="104"/>
    </row>
    <row r="80" spans="1:6" ht="16.5">
      <c r="A80" s="113"/>
      <c r="B80" s="100" t="s">
        <v>1031</v>
      </c>
      <c r="C80" s="106" t="s">
        <v>1002</v>
      </c>
      <c r="D80" s="107">
        <v>1</v>
      </c>
      <c r="E80" s="59"/>
      <c r="F80" s="60">
        <f>D80*E80</f>
        <v>0</v>
      </c>
    </row>
    <row r="81" spans="1:6" ht="13.5">
      <c r="A81" s="105"/>
      <c r="B81" s="100"/>
      <c r="C81" s="109"/>
      <c r="D81" s="110"/>
      <c r="E81" s="111"/>
      <c r="F81" s="117"/>
    </row>
    <row r="82" spans="1:6" ht="40.5" customHeight="1">
      <c r="A82" s="93">
        <f>1+A77</f>
        <v>7</v>
      </c>
      <c r="B82" s="100" t="s">
        <v>1032</v>
      </c>
      <c r="C82" s="95"/>
      <c r="D82" s="96"/>
      <c r="E82" s="97"/>
      <c r="F82" s="118"/>
    </row>
    <row r="83" spans="1:6" ht="13.5">
      <c r="A83" s="119"/>
      <c r="B83" s="100" t="s">
        <v>1029</v>
      </c>
      <c r="C83" s="95"/>
      <c r="D83" s="96"/>
      <c r="E83" s="97"/>
      <c r="F83" s="118"/>
    </row>
    <row r="84" spans="1:6" ht="13.5">
      <c r="A84" s="99"/>
      <c r="B84" s="100" t="s">
        <v>1033</v>
      </c>
      <c r="C84" s="101"/>
      <c r="D84" s="102"/>
      <c r="E84" s="103"/>
      <c r="F84" s="120"/>
    </row>
    <row r="85" spans="1:6" ht="16.5">
      <c r="A85" s="105"/>
      <c r="B85" s="100" t="s">
        <v>1034</v>
      </c>
      <c r="C85" s="106" t="s">
        <v>1002</v>
      </c>
      <c r="D85" s="107">
        <f>D80</f>
        <v>1</v>
      </c>
      <c r="E85" s="59"/>
      <c r="F85" s="60">
        <f>D85*E85</f>
        <v>0</v>
      </c>
    </row>
    <row r="86" spans="1:6" ht="13.5">
      <c r="A86" s="113"/>
      <c r="B86" s="100"/>
      <c r="C86" s="109"/>
      <c r="D86" s="110"/>
      <c r="E86" s="111"/>
      <c r="F86" s="112"/>
    </row>
    <row r="87" spans="1:6" ht="42.75" customHeight="1">
      <c r="A87" s="93">
        <f>1+A82</f>
        <v>8</v>
      </c>
      <c r="B87" s="100" t="s">
        <v>1035</v>
      </c>
      <c r="C87" s="95"/>
      <c r="D87" s="96"/>
      <c r="E87" s="97"/>
      <c r="F87" s="98"/>
    </row>
    <row r="88" spans="1:6" ht="13.5">
      <c r="A88" s="99"/>
      <c r="B88" s="100" t="s">
        <v>1036</v>
      </c>
      <c r="C88" s="95"/>
      <c r="D88" s="96"/>
      <c r="E88" s="97"/>
      <c r="F88" s="98"/>
    </row>
    <row r="89" spans="1:6" ht="13.5">
      <c r="A89" s="99"/>
      <c r="B89" s="100" t="s">
        <v>1037</v>
      </c>
      <c r="C89" s="101"/>
      <c r="D89" s="102"/>
      <c r="E89" s="103"/>
      <c r="F89" s="104"/>
    </row>
    <row r="90" spans="1:6" ht="16.5">
      <c r="A90" s="113"/>
      <c r="B90" s="100" t="s">
        <v>1038</v>
      </c>
      <c r="C90" s="106" t="s">
        <v>1002</v>
      </c>
      <c r="D90" s="107">
        <v>1</v>
      </c>
      <c r="E90" s="59"/>
      <c r="F90" s="60">
        <f>D90*E90</f>
        <v>0</v>
      </c>
    </row>
    <row r="91" spans="1:6" ht="13.5">
      <c r="A91" s="113"/>
      <c r="B91" s="100"/>
      <c r="C91" s="109"/>
      <c r="D91" s="110"/>
      <c r="E91" s="111"/>
      <c r="F91" s="112"/>
    </row>
    <row r="92" spans="1:6" ht="39">
      <c r="A92" s="93">
        <f>1+A87</f>
        <v>9</v>
      </c>
      <c r="B92" s="100" t="s">
        <v>1039</v>
      </c>
      <c r="C92" s="95"/>
      <c r="D92" s="96"/>
      <c r="E92" s="97"/>
      <c r="F92" s="98"/>
    </row>
    <row r="93" spans="1:6" ht="13.5">
      <c r="A93" s="99"/>
      <c r="B93" s="100" t="s">
        <v>1036</v>
      </c>
      <c r="C93" s="95"/>
      <c r="D93" s="121"/>
      <c r="E93" s="97"/>
      <c r="F93" s="98"/>
    </row>
    <row r="94" spans="1:6" ht="13.5">
      <c r="A94" s="99"/>
      <c r="B94" s="100" t="s">
        <v>1040</v>
      </c>
      <c r="C94" s="101"/>
      <c r="D94" s="102"/>
      <c r="E94" s="103"/>
      <c r="F94" s="104"/>
    </row>
    <row r="95" spans="1:6" ht="16.5">
      <c r="A95" s="105"/>
      <c r="B95" s="100" t="s">
        <v>1041</v>
      </c>
      <c r="C95" s="106" t="s">
        <v>1002</v>
      </c>
      <c r="D95" s="107">
        <v>1</v>
      </c>
      <c r="E95" s="59"/>
      <c r="F95" s="60">
        <f>D95*E95</f>
        <v>0</v>
      </c>
    </row>
    <row r="96" spans="1:6" ht="13.5">
      <c r="A96" s="105"/>
      <c r="B96" s="100"/>
      <c r="C96" s="109"/>
      <c r="D96" s="110"/>
      <c r="E96" s="111"/>
      <c r="F96" s="112"/>
    </row>
    <row r="97" spans="1:6" ht="93" customHeight="1">
      <c r="A97" s="93">
        <f>1+A92</f>
        <v>10</v>
      </c>
      <c r="B97" s="100" t="s">
        <v>1042</v>
      </c>
      <c r="C97" s="95"/>
      <c r="D97" s="96"/>
      <c r="E97" s="97"/>
      <c r="F97" s="98"/>
    </row>
    <row r="98" spans="1:6" ht="13.5">
      <c r="A98" s="99"/>
      <c r="B98" s="100" t="s">
        <v>1029</v>
      </c>
      <c r="C98" s="95"/>
      <c r="D98" s="96"/>
      <c r="E98" s="97"/>
      <c r="F98" s="98"/>
    </row>
    <row r="99" spans="1:6" ht="13.5">
      <c r="A99" s="99"/>
      <c r="B99" s="100" t="s">
        <v>1043</v>
      </c>
      <c r="C99" s="101"/>
      <c r="D99" s="102"/>
      <c r="E99" s="103"/>
      <c r="F99" s="104"/>
    </row>
    <row r="100" spans="1:6" ht="16.5">
      <c r="A100" s="105"/>
      <c r="B100" s="100" t="s">
        <v>1044</v>
      </c>
      <c r="C100" s="106" t="s">
        <v>1002</v>
      </c>
      <c r="D100" s="107">
        <v>1</v>
      </c>
      <c r="E100" s="59"/>
      <c r="F100" s="60">
        <f>D100*E100</f>
        <v>0</v>
      </c>
    </row>
    <row r="101" spans="1:6" ht="13.5">
      <c r="A101" s="105"/>
      <c r="B101" s="100"/>
      <c r="C101" s="109"/>
      <c r="D101" s="110"/>
      <c r="E101" s="111"/>
      <c r="F101" s="112"/>
    </row>
    <row r="102" spans="1:6" ht="66.75" customHeight="1">
      <c r="A102" s="93">
        <f>1+A97</f>
        <v>11</v>
      </c>
      <c r="B102" s="100" t="s">
        <v>1045</v>
      </c>
      <c r="C102" s="95"/>
      <c r="D102" s="96"/>
      <c r="E102" s="97"/>
      <c r="F102" s="98"/>
    </row>
    <row r="103" spans="1:6" ht="13.5">
      <c r="A103" s="99"/>
      <c r="B103" s="100" t="s">
        <v>1029</v>
      </c>
      <c r="C103" s="101"/>
      <c r="D103" s="102"/>
      <c r="E103" s="103"/>
      <c r="F103" s="104"/>
    </row>
    <row r="104" spans="1:6" ht="16.5">
      <c r="A104" s="99"/>
      <c r="B104" s="100" t="s">
        <v>1046</v>
      </c>
      <c r="C104" s="106" t="s">
        <v>1002</v>
      </c>
      <c r="D104" s="107">
        <f>D100</f>
        <v>1</v>
      </c>
      <c r="E104" s="59"/>
      <c r="F104" s="60">
        <f>D104*E104</f>
        <v>0</v>
      </c>
    </row>
    <row r="105" spans="1:6" ht="13.5">
      <c r="A105" s="113"/>
      <c r="B105" s="100"/>
      <c r="C105" s="109"/>
      <c r="D105" s="110"/>
      <c r="E105" s="111"/>
      <c r="F105" s="112"/>
    </row>
    <row r="106" spans="1:6" ht="54.75" customHeight="1">
      <c r="A106" s="93">
        <f>1+A102</f>
        <v>12</v>
      </c>
      <c r="B106" s="94" t="s">
        <v>1047</v>
      </c>
      <c r="C106" s="95"/>
      <c r="D106" s="96"/>
      <c r="E106" s="97"/>
      <c r="F106" s="98"/>
    </row>
    <row r="107" spans="1:6" ht="13.5">
      <c r="A107" s="99"/>
      <c r="B107" s="100" t="s">
        <v>1029</v>
      </c>
      <c r="C107" s="95"/>
      <c r="D107" s="96"/>
      <c r="E107" s="97"/>
      <c r="F107" s="98"/>
    </row>
    <row r="108" spans="1:6" ht="13.5">
      <c r="A108" s="99"/>
      <c r="B108" s="100" t="s">
        <v>1048</v>
      </c>
      <c r="C108" s="101"/>
      <c r="D108" s="102"/>
      <c r="E108" s="103"/>
      <c r="F108" s="104"/>
    </row>
    <row r="109" spans="1:6" ht="16.5">
      <c r="A109" s="105"/>
      <c r="B109" s="100" t="s">
        <v>1049</v>
      </c>
      <c r="C109" s="106" t="s">
        <v>1002</v>
      </c>
      <c r="D109" s="107">
        <v>4</v>
      </c>
      <c r="E109" s="59"/>
      <c r="F109" s="60">
        <f>D109*E109</f>
        <v>0</v>
      </c>
    </row>
    <row r="110" spans="1:6" ht="13.5">
      <c r="A110" s="105"/>
      <c r="B110" s="100"/>
      <c r="C110" s="109"/>
      <c r="D110" s="110"/>
      <c r="E110" s="111"/>
      <c r="F110" s="112"/>
    </row>
    <row r="111" spans="1:6" ht="77.25" customHeight="1">
      <c r="A111" s="93">
        <f>1+A106</f>
        <v>13</v>
      </c>
      <c r="B111" s="100" t="s">
        <v>1050</v>
      </c>
      <c r="C111" s="95"/>
      <c r="D111" s="96"/>
      <c r="E111" s="97"/>
      <c r="F111" s="98"/>
    </row>
    <row r="112" spans="1:6" ht="13.5">
      <c r="A112" s="99"/>
      <c r="B112" s="100" t="s">
        <v>1051</v>
      </c>
      <c r="C112" s="101"/>
      <c r="D112" s="102"/>
      <c r="E112" s="103"/>
      <c r="F112" s="104"/>
    </row>
    <row r="113" spans="1:6" ht="16.5">
      <c r="A113" s="99"/>
      <c r="B113" s="100" t="s">
        <v>1052</v>
      </c>
      <c r="C113" s="106" t="s">
        <v>1002</v>
      </c>
      <c r="D113" s="107">
        <v>4</v>
      </c>
      <c r="E113" s="59"/>
      <c r="F113" s="60">
        <f>D113*E113</f>
        <v>0</v>
      </c>
    </row>
    <row r="114" spans="1:6" ht="13.5">
      <c r="A114" s="105"/>
      <c r="B114" s="100"/>
      <c r="C114" s="109"/>
      <c r="D114" s="110"/>
      <c r="E114" s="111"/>
      <c r="F114" s="112"/>
    </row>
    <row r="115" spans="1:6" ht="42" customHeight="1">
      <c r="A115" s="93">
        <f>1+A111</f>
        <v>14</v>
      </c>
      <c r="B115" s="94" t="s">
        <v>1053</v>
      </c>
      <c r="C115" s="122"/>
      <c r="D115" s="96"/>
      <c r="E115" s="97"/>
      <c r="F115" s="98"/>
    </row>
    <row r="116" spans="1:6" ht="13.5">
      <c r="A116" s="99"/>
      <c r="B116" s="94" t="s">
        <v>1054</v>
      </c>
      <c r="C116" s="123"/>
      <c r="D116" s="124"/>
      <c r="E116" s="103"/>
      <c r="F116" s="104"/>
    </row>
    <row r="117" spans="1:6" ht="16.5">
      <c r="A117" s="99"/>
      <c r="B117" s="100" t="s">
        <v>1055</v>
      </c>
      <c r="C117" s="106" t="s">
        <v>1002</v>
      </c>
      <c r="D117" s="107">
        <v>4</v>
      </c>
      <c r="E117" s="59"/>
      <c r="F117" s="60">
        <f>D117*E117</f>
        <v>0</v>
      </c>
    </row>
    <row r="118" spans="1:6" ht="13.5">
      <c r="A118" s="105"/>
      <c r="B118" s="100"/>
      <c r="C118" s="109"/>
      <c r="D118" s="110"/>
      <c r="E118" s="111"/>
      <c r="F118" s="112"/>
    </row>
    <row r="119" spans="1:6" ht="41.25" customHeight="1">
      <c r="A119" s="93">
        <f>1+A115</f>
        <v>15</v>
      </c>
      <c r="B119" s="94" t="s">
        <v>1056</v>
      </c>
      <c r="C119" s="122"/>
      <c r="D119" s="96"/>
      <c r="E119" s="97"/>
      <c r="F119" s="98"/>
    </row>
    <row r="120" spans="1:6" ht="13.5">
      <c r="A120" s="99"/>
      <c r="B120" s="94" t="s">
        <v>1054</v>
      </c>
      <c r="C120" s="122"/>
      <c r="D120" s="96"/>
      <c r="E120" s="97"/>
      <c r="F120" s="98"/>
    </row>
    <row r="121" spans="1:6" ht="13.5">
      <c r="A121" s="99"/>
      <c r="B121" s="94" t="s">
        <v>1057</v>
      </c>
      <c r="C121" s="123"/>
      <c r="D121" s="124"/>
      <c r="E121" s="103"/>
      <c r="F121" s="104"/>
    </row>
    <row r="122" spans="1:6" ht="16.5">
      <c r="A122" s="105"/>
      <c r="B122" s="100" t="s">
        <v>1058</v>
      </c>
      <c r="C122" s="106" t="s">
        <v>1002</v>
      </c>
      <c r="D122" s="107">
        <v>4</v>
      </c>
      <c r="E122" s="59"/>
      <c r="F122" s="60">
        <f>D122*E122</f>
        <v>0</v>
      </c>
    </row>
    <row r="123" spans="1:6" ht="13.5">
      <c r="A123" s="105"/>
      <c r="B123" s="100"/>
      <c r="C123" s="109"/>
      <c r="D123" s="110"/>
      <c r="E123" s="111"/>
      <c r="F123" s="112"/>
    </row>
    <row r="124" spans="1:6" ht="38.25">
      <c r="A124" s="93">
        <f>1+A119</f>
        <v>16</v>
      </c>
      <c r="B124" s="94" t="s">
        <v>1059</v>
      </c>
      <c r="C124" s="125"/>
      <c r="D124" s="96"/>
      <c r="E124" s="97"/>
      <c r="F124" s="98"/>
    </row>
    <row r="125" spans="1:6" ht="13.5">
      <c r="A125" s="99"/>
      <c r="B125" s="94" t="s">
        <v>1054</v>
      </c>
      <c r="C125" s="126"/>
      <c r="D125" s="102"/>
      <c r="E125" s="103"/>
      <c r="F125" s="104"/>
    </row>
    <row r="126" spans="1:6" ht="16.5">
      <c r="A126" s="99"/>
      <c r="B126" s="100" t="s">
        <v>1060</v>
      </c>
      <c r="C126" s="106" t="s">
        <v>1002</v>
      </c>
      <c r="D126" s="107">
        <v>4</v>
      </c>
      <c r="E126" s="59"/>
      <c r="F126" s="60">
        <f>D126*E126</f>
        <v>0</v>
      </c>
    </row>
    <row r="127" spans="1:6" ht="13.5">
      <c r="A127" s="105"/>
      <c r="B127" s="100"/>
      <c r="C127" s="109"/>
      <c r="D127" s="110"/>
      <c r="E127" s="111"/>
      <c r="F127" s="112"/>
    </row>
    <row r="128" spans="1:6" ht="42" customHeight="1">
      <c r="A128" s="93">
        <f>1+A124</f>
        <v>17</v>
      </c>
      <c r="B128" s="94" t="s">
        <v>1061</v>
      </c>
      <c r="C128" s="95"/>
      <c r="D128" s="96"/>
      <c r="E128" s="97"/>
      <c r="F128" s="98"/>
    </row>
    <row r="129" spans="1:6" ht="13.5">
      <c r="A129" s="99"/>
      <c r="B129" s="94" t="s">
        <v>1054</v>
      </c>
      <c r="C129" s="101"/>
      <c r="D129" s="102"/>
      <c r="E129" s="103"/>
      <c r="F129" s="104"/>
    </row>
    <row r="130" spans="1:6" ht="16.5">
      <c r="A130" s="99"/>
      <c r="B130" s="100" t="s">
        <v>1062</v>
      </c>
      <c r="C130" s="106" t="s">
        <v>1002</v>
      </c>
      <c r="D130" s="107">
        <v>4</v>
      </c>
      <c r="E130" s="59"/>
      <c r="F130" s="60">
        <f>D130*E130</f>
        <v>0</v>
      </c>
    </row>
    <row r="131" spans="1:6" ht="13.5">
      <c r="A131" s="105"/>
      <c r="B131" s="100"/>
      <c r="C131" s="109"/>
      <c r="D131" s="110"/>
      <c r="E131" s="111"/>
      <c r="F131" s="112"/>
    </row>
    <row r="132" spans="1:6" ht="42" customHeight="1">
      <c r="A132" s="93">
        <f>1+A128</f>
        <v>18</v>
      </c>
      <c r="B132" s="94" t="s">
        <v>1063</v>
      </c>
      <c r="C132" s="95"/>
      <c r="D132" s="96"/>
      <c r="E132" s="97"/>
      <c r="F132" s="98"/>
    </row>
    <row r="133" spans="1:6" ht="13.5">
      <c r="A133" s="99"/>
      <c r="B133" s="94" t="s">
        <v>1064</v>
      </c>
      <c r="C133" s="101"/>
      <c r="D133" s="102"/>
      <c r="E133" s="103"/>
      <c r="F133" s="104"/>
    </row>
    <row r="134" spans="1:6" ht="16.5">
      <c r="A134" s="99"/>
      <c r="B134" s="100" t="s">
        <v>1065</v>
      </c>
      <c r="C134" s="106" t="s">
        <v>1002</v>
      </c>
      <c r="D134" s="107">
        <v>4</v>
      </c>
      <c r="E134" s="59"/>
      <c r="F134" s="60">
        <f>D134*E134</f>
        <v>0</v>
      </c>
    </row>
    <row r="135" spans="1:6" ht="13.5">
      <c r="A135" s="105"/>
      <c r="B135" s="100"/>
      <c r="C135" s="109"/>
      <c r="D135" s="110"/>
      <c r="E135" s="111"/>
      <c r="F135" s="112"/>
    </row>
    <row r="136" spans="1:6" ht="65.25" customHeight="1">
      <c r="A136" s="105">
        <f>1+A132</f>
        <v>19</v>
      </c>
      <c r="B136" s="100" t="s">
        <v>1066</v>
      </c>
      <c r="C136" s="95"/>
      <c r="D136" s="96"/>
      <c r="E136" s="97"/>
      <c r="F136" s="98"/>
    </row>
    <row r="137" spans="1:6" ht="13.5">
      <c r="A137" s="99"/>
      <c r="B137" s="100" t="s">
        <v>1067</v>
      </c>
      <c r="C137" s="95"/>
      <c r="D137" s="96"/>
      <c r="E137" s="97"/>
      <c r="F137" s="98"/>
    </row>
    <row r="138" spans="1:6" ht="13.5">
      <c r="A138" s="99"/>
      <c r="B138" s="100" t="s">
        <v>1068</v>
      </c>
      <c r="C138" s="95"/>
      <c r="D138" s="96"/>
      <c r="E138" s="97"/>
      <c r="F138" s="98"/>
    </row>
    <row r="139" spans="1:6" ht="13.5">
      <c r="A139" s="113"/>
      <c r="B139" s="100" t="s">
        <v>1069</v>
      </c>
      <c r="C139" s="101"/>
      <c r="D139" s="102"/>
      <c r="E139" s="103"/>
      <c r="F139" s="104"/>
    </row>
    <row r="140" spans="1:6" ht="16.5">
      <c r="A140" s="113"/>
      <c r="B140" s="100" t="s">
        <v>1070</v>
      </c>
      <c r="C140" s="106" t="s">
        <v>1002</v>
      </c>
      <c r="D140" s="107">
        <v>2</v>
      </c>
      <c r="E140" s="59"/>
      <c r="F140" s="60">
        <f>D140*E140</f>
        <v>0</v>
      </c>
    </row>
    <row r="141" spans="1:6" ht="13.5">
      <c r="A141" s="105"/>
      <c r="B141" s="100"/>
      <c r="C141" s="109"/>
      <c r="D141" s="110"/>
      <c r="E141" s="111"/>
      <c r="F141" s="112"/>
    </row>
    <row r="142" spans="1:6" ht="30" customHeight="1">
      <c r="A142" s="93">
        <f>1+A136</f>
        <v>20</v>
      </c>
      <c r="B142" s="100" t="s">
        <v>1071</v>
      </c>
      <c r="C142" s="95"/>
      <c r="D142" s="96"/>
      <c r="E142" s="97"/>
      <c r="F142" s="98"/>
    </row>
    <row r="143" spans="1:6" ht="13.5">
      <c r="A143" s="99"/>
      <c r="B143" s="100" t="s">
        <v>1064</v>
      </c>
      <c r="C143" s="101"/>
      <c r="D143" s="102"/>
      <c r="E143" s="103"/>
      <c r="F143" s="104"/>
    </row>
    <row r="144" spans="1:6" ht="16.5">
      <c r="A144" s="99"/>
      <c r="B144" s="100" t="s">
        <v>1072</v>
      </c>
      <c r="C144" s="106" t="s">
        <v>1002</v>
      </c>
      <c r="D144" s="107">
        <v>1</v>
      </c>
      <c r="E144" s="59"/>
      <c r="F144" s="60">
        <f>D144*E144</f>
        <v>0</v>
      </c>
    </row>
    <row r="145" spans="1:6" ht="13.5">
      <c r="A145" s="105"/>
      <c r="B145" s="100"/>
      <c r="C145" s="109"/>
      <c r="D145" s="110"/>
      <c r="E145" s="111"/>
      <c r="F145" s="112"/>
    </row>
    <row r="146" spans="1:6" ht="55.5" customHeight="1">
      <c r="A146" s="93">
        <f>1+A142</f>
        <v>21</v>
      </c>
      <c r="B146" s="100" t="s">
        <v>1073</v>
      </c>
      <c r="C146" s="95"/>
      <c r="D146" s="96"/>
      <c r="E146" s="97"/>
      <c r="F146" s="98"/>
    </row>
    <row r="147" spans="1:6" ht="13.5">
      <c r="A147" s="127"/>
      <c r="B147" s="100" t="s">
        <v>1074</v>
      </c>
      <c r="C147" s="95"/>
      <c r="D147" s="96"/>
      <c r="E147" s="97"/>
      <c r="F147" s="98"/>
    </row>
    <row r="148" spans="1:6" ht="13.5">
      <c r="A148" s="127"/>
      <c r="B148" s="100" t="s">
        <v>1075</v>
      </c>
      <c r="C148" s="95"/>
      <c r="D148" s="96"/>
      <c r="E148" s="97"/>
      <c r="F148" s="98"/>
    </row>
    <row r="149" spans="1:6" ht="13.5">
      <c r="A149" s="105"/>
      <c r="B149" s="100" t="s">
        <v>1076</v>
      </c>
      <c r="C149" s="101"/>
      <c r="D149" s="102"/>
      <c r="E149" s="103"/>
      <c r="F149" s="104"/>
    </row>
    <row r="150" spans="1:6" ht="16.5">
      <c r="A150" s="105"/>
      <c r="B150" s="100" t="s">
        <v>1077</v>
      </c>
      <c r="C150" s="106" t="s">
        <v>1002</v>
      </c>
      <c r="D150" s="107">
        <v>2</v>
      </c>
      <c r="E150" s="59"/>
      <c r="F150" s="60">
        <f>D150*E150</f>
        <v>0</v>
      </c>
    </row>
    <row r="151" spans="1:6" ht="13.5">
      <c r="A151" s="105"/>
      <c r="B151" s="100"/>
      <c r="C151" s="109"/>
      <c r="D151" s="110"/>
      <c r="E151" s="111"/>
      <c r="F151" s="112"/>
    </row>
    <row r="152" spans="1:6" ht="28.5" customHeight="1">
      <c r="A152" s="93">
        <f>1+A146</f>
        <v>22</v>
      </c>
      <c r="B152" s="100" t="s">
        <v>0</v>
      </c>
      <c r="C152" s="95"/>
      <c r="D152" s="96"/>
      <c r="E152" s="97"/>
      <c r="F152" s="98"/>
    </row>
    <row r="153" spans="1:6" ht="13.5">
      <c r="A153" s="99"/>
      <c r="B153" s="100" t="s">
        <v>1064</v>
      </c>
      <c r="C153" s="101"/>
      <c r="D153" s="102"/>
      <c r="E153" s="103"/>
      <c r="F153" s="104"/>
    </row>
    <row r="154" spans="1:9" ht="16.5">
      <c r="A154" s="99"/>
      <c r="B154" s="100" t="s">
        <v>1</v>
      </c>
      <c r="C154" s="106" t="s">
        <v>1002</v>
      </c>
      <c r="D154" s="107">
        <v>3</v>
      </c>
      <c r="E154" s="59"/>
      <c r="F154" s="60">
        <f>D154*E154</f>
        <v>0</v>
      </c>
      <c r="H154" s="52"/>
      <c r="I154" s="52"/>
    </row>
    <row r="155" spans="1:9" ht="13.5">
      <c r="A155" s="105"/>
      <c r="B155" s="100"/>
      <c r="C155" s="109"/>
      <c r="D155" s="110"/>
      <c r="E155" s="111"/>
      <c r="F155" s="112"/>
      <c r="H155" s="52"/>
      <c r="I155" s="52"/>
    </row>
    <row r="156" spans="1:9" ht="39.75" customHeight="1">
      <c r="A156" s="93">
        <f>1+A152</f>
        <v>23</v>
      </c>
      <c r="B156" s="100" t="s">
        <v>2</v>
      </c>
      <c r="C156" s="101"/>
      <c r="D156" s="102"/>
      <c r="E156" s="103"/>
      <c r="F156" s="104"/>
      <c r="H156" s="52"/>
      <c r="I156" s="52"/>
    </row>
    <row r="157" spans="1:9" ht="16.5">
      <c r="A157" s="93"/>
      <c r="B157" s="100" t="s">
        <v>3</v>
      </c>
      <c r="C157" s="106" t="s">
        <v>4</v>
      </c>
      <c r="D157" s="107">
        <v>40</v>
      </c>
      <c r="E157" s="59"/>
      <c r="F157" s="60">
        <f>D157*E157</f>
        <v>0</v>
      </c>
      <c r="H157" s="52"/>
      <c r="I157" s="52"/>
    </row>
    <row r="158" spans="1:6" ht="16.5">
      <c r="A158" s="93"/>
      <c r="B158" s="100" t="s">
        <v>5</v>
      </c>
      <c r="C158" s="106" t="s">
        <v>4</v>
      </c>
      <c r="D158" s="107">
        <v>6</v>
      </c>
      <c r="E158" s="59"/>
      <c r="F158" s="60">
        <f>D158*E158</f>
        <v>0</v>
      </c>
    </row>
    <row r="159" spans="1:6" ht="16.5">
      <c r="A159" s="93"/>
      <c r="B159" s="100" t="s">
        <v>6</v>
      </c>
      <c r="C159" s="106" t="s">
        <v>4</v>
      </c>
      <c r="D159" s="107">
        <v>16</v>
      </c>
      <c r="E159" s="59"/>
      <c r="F159" s="60">
        <f>D159*E159</f>
        <v>0</v>
      </c>
    </row>
    <row r="160" spans="1:6" ht="13.5">
      <c r="A160" s="99"/>
      <c r="B160" s="100"/>
      <c r="C160" s="109"/>
      <c r="D160" s="110"/>
      <c r="E160" s="111"/>
      <c r="F160" s="112"/>
    </row>
    <row r="161" spans="1:6" ht="66.75" customHeight="1">
      <c r="A161" s="93">
        <f>1+A156</f>
        <v>24</v>
      </c>
      <c r="B161" s="100" t="s">
        <v>7</v>
      </c>
      <c r="C161" s="95"/>
      <c r="D161" s="96"/>
      <c r="E161" s="97"/>
      <c r="F161" s="98"/>
    </row>
    <row r="162" spans="1:6" ht="13.5">
      <c r="A162" s="99"/>
      <c r="B162" s="100" t="s">
        <v>8</v>
      </c>
      <c r="C162" s="101"/>
      <c r="D162" s="102"/>
      <c r="E162" s="128"/>
      <c r="F162" s="104"/>
    </row>
    <row r="163" spans="1:6" ht="16.5">
      <c r="A163" s="99"/>
      <c r="B163" s="100" t="s">
        <v>9</v>
      </c>
      <c r="C163" s="106" t="s">
        <v>4</v>
      </c>
      <c r="D163" s="107">
        <v>24</v>
      </c>
      <c r="E163" s="59"/>
      <c r="F163" s="60">
        <f>D163*E163</f>
        <v>0</v>
      </c>
    </row>
    <row r="164" spans="1:6" ht="16.5">
      <c r="A164" s="99"/>
      <c r="B164" s="100" t="s">
        <v>10</v>
      </c>
      <c r="C164" s="106" t="s">
        <v>4</v>
      </c>
      <c r="D164" s="107">
        <v>6</v>
      </c>
      <c r="E164" s="59"/>
      <c r="F164" s="60">
        <f>D164*E164</f>
        <v>0</v>
      </c>
    </row>
    <row r="165" spans="1:6" ht="13.5">
      <c r="A165" s="99"/>
      <c r="B165" s="100"/>
      <c r="C165" s="109"/>
      <c r="D165" s="110"/>
      <c r="E165" s="111"/>
      <c r="F165" s="112"/>
    </row>
    <row r="166" spans="1:6" ht="63.75" customHeight="1">
      <c r="A166" s="93">
        <f>1+A161</f>
        <v>25</v>
      </c>
      <c r="B166" s="100" t="s">
        <v>11</v>
      </c>
      <c r="C166" s="95"/>
      <c r="D166" s="96"/>
      <c r="E166" s="97"/>
      <c r="F166" s="98"/>
    </row>
    <row r="167" spans="1:6" ht="13.5">
      <c r="A167" s="99"/>
      <c r="B167" s="100" t="s">
        <v>12</v>
      </c>
      <c r="C167" s="101"/>
      <c r="D167" s="102"/>
      <c r="E167" s="103"/>
      <c r="F167" s="104"/>
    </row>
    <row r="168" spans="1:6" ht="16.5">
      <c r="A168" s="99"/>
      <c r="B168" s="100" t="s">
        <v>13</v>
      </c>
      <c r="C168" s="106" t="s">
        <v>4</v>
      </c>
      <c r="D168" s="107">
        <v>16</v>
      </c>
      <c r="E168" s="59"/>
      <c r="F168" s="60">
        <f>D168*E168</f>
        <v>0</v>
      </c>
    </row>
    <row r="169" spans="1:6" ht="13.5">
      <c r="A169" s="99"/>
      <c r="B169" s="100"/>
      <c r="C169" s="109"/>
      <c r="D169" s="110"/>
      <c r="E169" s="111"/>
      <c r="F169" s="112"/>
    </row>
    <row r="170" spans="1:6" ht="64.5" customHeight="1">
      <c r="A170" s="93">
        <f>1+A166</f>
        <v>26</v>
      </c>
      <c r="B170" s="100" t="s">
        <v>14</v>
      </c>
      <c r="C170" s="95"/>
      <c r="D170" s="96"/>
      <c r="E170" s="97"/>
      <c r="F170" s="98"/>
    </row>
    <row r="171" spans="1:6" ht="13.5">
      <c r="A171" s="99"/>
      <c r="B171" s="100" t="s">
        <v>12</v>
      </c>
      <c r="C171" s="101"/>
      <c r="D171" s="102"/>
      <c r="E171" s="103"/>
      <c r="F171" s="104"/>
    </row>
    <row r="172" spans="1:6" ht="16.5">
      <c r="A172" s="99"/>
      <c r="B172" s="100" t="s">
        <v>15</v>
      </c>
      <c r="C172" s="106" t="s">
        <v>4</v>
      </c>
      <c r="D172" s="107">
        <v>16</v>
      </c>
      <c r="E172" s="59"/>
      <c r="F172" s="60">
        <f>D172*E172</f>
        <v>0</v>
      </c>
    </row>
    <row r="173" spans="1:6" ht="13.5">
      <c r="A173" s="99"/>
      <c r="B173" s="100"/>
      <c r="C173" s="109"/>
      <c r="D173" s="110"/>
      <c r="E173" s="111"/>
      <c r="F173" s="112"/>
    </row>
    <row r="174" spans="1:6" ht="42.75" customHeight="1">
      <c r="A174" s="93">
        <f>1+A170</f>
        <v>27</v>
      </c>
      <c r="B174" s="94" t="s">
        <v>16</v>
      </c>
      <c r="C174" s="95"/>
      <c r="D174" s="96"/>
      <c r="E174" s="97"/>
      <c r="F174" s="98"/>
    </row>
    <row r="175" spans="1:6" ht="13.5">
      <c r="A175" s="99"/>
      <c r="B175" s="94" t="s">
        <v>17</v>
      </c>
      <c r="C175" s="95"/>
      <c r="D175" s="96"/>
      <c r="E175" s="97"/>
      <c r="F175" s="98"/>
    </row>
    <row r="176" spans="1:6" ht="13.5">
      <c r="A176" s="99"/>
      <c r="B176" s="94" t="s">
        <v>18</v>
      </c>
      <c r="C176" s="101"/>
      <c r="D176" s="102"/>
      <c r="E176" s="103"/>
      <c r="F176" s="104"/>
    </row>
    <row r="177" spans="1:6" ht="16.5">
      <c r="A177" s="99"/>
      <c r="B177" s="100" t="s">
        <v>19</v>
      </c>
      <c r="C177" s="106" t="s">
        <v>4</v>
      </c>
      <c r="D177" s="107">
        <v>6</v>
      </c>
      <c r="E177" s="59"/>
      <c r="F177" s="60">
        <f>D177*E177</f>
        <v>0</v>
      </c>
    </row>
    <row r="178" spans="1:6" ht="16.5">
      <c r="A178" s="99"/>
      <c r="B178" s="100" t="s">
        <v>20</v>
      </c>
      <c r="C178" s="106" t="s">
        <v>4</v>
      </c>
      <c r="D178" s="107">
        <v>9</v>
      </c>
      <c r="E178" s="59"/>
      <c r="F178" s="60">
        <f>D178*E178</f>
        <v>0</v>
      </c>
    </row>
    <row r="179" spans="1:6" ht="13.5">
      <c r="A179" s="105"/>
      <c r="B179" s="100"/>
      <c r="C179" s="109"/>
      <c r="D179" s="110"/>
      <c r="E179" s="111"/>
      <c r="F179" s="112"/>
    </row>
    <row r="180" spans="1:6" ht="13.5">
      <c r="A180" s="93">
        <f>1+A174</f>
        <v>28</v>
      </c>
      <c r="B180" s="100" t="s">
        <v>21</v>
      </c>
      <c r="C180" s="95"/>
      <c r="D180" s="96"/>
      <c r="E180" s="97"/>
      <c r="F180" s="98"/>
    </row>
    <row r="181" spans="1:6" ht="13.5">
      <c r="A181" s="99"/>
      <c r="B181" s="94" t="s">
        <v>22</v>
      </c>
      <c r="C181" s="95"/>
      <c r="D181" s="96"/>
      <c r="E181" s="97"/>
      <c r="F181" s="98"/>
    </row>
    <row r="182" spans="1:6" ht="13.5">
      <c r="A182" s="99"/>
      <c r="B182" s="94" t="s">
        <v>23</v>
      </c>
      <c r="C182" s="101"/>
      <c r="D182" s="124"/>
      <c r="E182" s="103"/>
      <c r="F182" s="104"/>
    </row>
    <row r="183" spans="1:6" ht="16.5">
      <c r="A183" s="99"/>
      <c r="B183" s="100" t="s">
        <v>19</v>
      </c>
      <c r="C183" s="106" t="s">
        <v>1002</v>
      </c>
      <c r="D183" s="107">
        <v>1</v>
      </c>
      <c r="E183" s="59"/>
      <c r="F183" s="60">
        <f>D183*E183</f>
        <v>0</v>
      </c>
    </row>
    <row r="184" spans="1:6" ht="13.5">
      <c r="A184" s="99"/>
      <c r="B184" s="100"/>
      <c r="C184" s="109"/>
      <c r="D184" s="110"/>
      <c r="E184" s="111"/>
      <c r="F184" s="112"/>
    </row>
    <row r="185" spans="1:6" ht="13.5">
      <c r="A185" s="93">
        <f>1+A180</f>
        <v>29</v>
      </c>
      <c r="B185" s="100" t="s">
        <v>24</v>
      </c>
      <c r="C185" s="95"/>
      <c r="D185" s="96"/>
      <c r="E185" s="97"/>
      <c r="F185" s="98"/>
    </row>
    <row r="186" spans="1:6" ht="13.5">
      <c r="A186" s="99"/>
      <c r="B186" s="94" t="s">
        <v>22</v>
      </c>
      <c r="C186" s="95"/>
      <c r="D186" s="96"/>
      <c r="E186" s="97"/>
      <c r="F186" s="98"/>
    </row>
    <row r="187" spans="1:6" ht="13.5">
      <c r="A187" s="99"/>
      <c r="B187" s="94" t="s">
        <v>23</v>
      </c>
      <c r="C187" s="101"/>
      <c r="D187" s="102"/>
      <c r="E187" s="103"/>
      <c r="F187" s="104"/>
    </row>
    <row r="188" spans="1:6" ht="16.5">
      <c r="A188" s="99"/>
      <c r="B188" s="100" t="s">
        <v>19</v>
      </c>
      <c r="C188" s="106" t="s">
        <v>1002</v>
      </c>
      <c r="D188" s="107">
        <v>1</v>
      </c>
      <c r="E188" s="59"/>
      <c r="F188" s="60">
        <f>D188*E188</f>
        <v>0</v>
      </c>
    </row>
    <row r="189" spans="1:6" ht="13.5">
      <c r="A189" s="105"/>
      <c r="B189" s="100"/>
      <c r="C189" s="109"/>
      <c r="D189" s="110"/>
      <c r="E189" s="111"/>
      <c r="F189" s="112"/>
    </row>
    <row r="190" spans="1:6" ht="13.5">
      <c r="A190" s="93">
        <f>1+A185</f>
        <v>30</v>
      </c>
      <c r="B190" s="114" t="s">
        <v>25</v>
      </c>
      <c r="C190" s="129"/>
      <c r="D190" s="96"/>
      <c r="E190" s="97"/>
      <c r="F190" s="98"/>
    </row>
    <row r="191" spans="1:6" ht="13.5">
      <c r="A191" s="99"/>
      <c r="B191" s="94" t="s">
        <v>26</v>
      </c>
      <c r="C191" s="101"/>
      <c r="D191" s="124"/>
      <c r="E191" s="103"/>
      <c r="F191" s="104"/>
    </row>
    <row r="192" spans="1:6" ht="16.5">
      <c r="A192" s="99"/>
      <c r="B192" s="100" t="s">
        <v>27</v>
      </c>
      <c r="C192" s="106" t="s">
        <v>1002</v>
      </c>
      <c r="D192" s="107">
        <v>1</v>
      </c>
      <c r="E192" s="59"/>
      <c r="F192" s="60">
        <f>D192*E192</f>
        <v>0</v>
      </c>
    </row>
    <row r="193" spans="1:6" ht="13.5">
      <c r="A193" s="105"/>
      <c r="B193" s="100"/>
      <c r="C193" s="109"/>
      <c r="D193" s="110"/>
      <c r="E193" s="111"/>
      <c r="F193" s="112"/>
    </row>
    <row r="194" spans="1:6" ht="66" customHeight="1">
      <c r="A194" s="93">
        <f>1+A190</f>
        <v>31</v>
      </c>
      <c r="B194" s="114" t="s">
        <v>28</v>
      </c>
      <c r="C194" s="51"/>
      <c r="D194" s="51"/>
      <c r="E194" s="103"/>
      <c r="F194" s="104"/>
    </row>
    <row r="195" spans="1:6" ht="16.5">
      <c r="A195" s="93"/>
      <c r="B195" s="100" t="s">
        <v>29</v>
      </c>
      <c r="C195" s="101" t="s">
        <v>665</v>
      </c>
      <c r="D195" s="102">
        <v>15</v>
      </c>
      <c r="E195" s="59"/>
      <c r="F195" s="60">
        <f>D195*E195</f>
        <v>0</v>
      </c>
    </row>
    <row r="196" spans="1:6" ht="13.5">
      <c r="A196" s="105"/>
      <c r="B196" s="94"/>
      <c r="C196" s="130"/>
      <c r="D196" s="110"/>
      <c r="E196" s="111"/>
      <c r="F196" s="112"/>
    </row>
    <row r="197" spans="1:6" ht="30.75" customHeight="1">
      <c r="A197" s="93">
        <f>1+A194</f>
        <v>32</v>
      </c>
      <c r="B197" s="131" t="s">
        <v>30</v>
      </c>
      <c r="C197" s="51"/>
      <c r="E197" s="103"/>
      <c r="F197" s="104"/>
    </row>
    <row r="198" spans="1:6" ht="16.5">
      <c r="A198" s="105"/>
      <c r="B198" s="100" t="s">
        <v>31</v>
      </c>
      <c r="C198" s="132" t="s">
        <v>635</v>
      </c>
      <c r="D198" s="107">
        <v>6</v>
      </c>
      <c r="E198" s="59"/>
      <c r="F198" s="60">
        <f>D198*E198</f>
        <v>0</v>
      </c>
    </row>
    <row r="199" spans="1:6" ht="13.5">
      <c r="A199" s="105"/>
      <c r="B199" s="100"/>
      <c r="C199" s="109"/>
      <c r="D199" s="110"/>
      <c r="E199" s="111"/>
      <c r="F199" s="112"/>
    </row>
    <row r="200" spans="1:6" ht="28.5" customHeight="1">
      <c r="A200" s="93">
        <f>1+A197</f>
        <v>33</v>
      </c>
      <c r="B200" s="94" t="s">
        <v>515</v>
      </c>
      <c r="C200" s="133"/>
      <c r="D200" s="134"/>
      <c r="E200" s="103"/>
      <c r="F200" s="104"/>
    </row>
    <row r="201" spans="1:6" ht="16.5">
      <c r="A201" s="105"/>
      <c r="B201" s="100" t="s">
        <v>516</v>
      </c>
      <c r="C201" s="106" t="s">
        <v>1002</v>
      </c>
      <c r="D201" s="107">
        <v>1</v>
      </c>
      <c r="E201" s="59"/>
      <c r="F201" s="60">
        <f>D201*E201</f>
        <v>0</v>
      </c>
    </row>
    <row r="202" spans="1:6" ht="13.5">
      <c r="A202" s="105"/>
      <c r="B202" s="100"/>
      <c r="C202" s="109"/>
      <c r="D202" s="110"/>
      <c r="E202" s="111"/>
      <c r="F202" s="112"/>
    </row>
    <row r="203" spans="1:6" ht="28.5" customHeight="1">
      <c r="A203" s="93">
        <f>1+A200</f>
        <v>34</v>
      </c>
      <c r="B203" s="94" t="s">
        <v>517</v>
      </c>
      <c r="C203" s="101"/>
      <c r="D203" s="102"/>
      <c r="E203" s="103"/>
      <c r="F203" s="104"/>
    </row>
    <row r="204" spans="1:6" ht="16.5">
      <c r="A204" s="105"/>
      <c r="B204" s="100" t="s">
        <v>518</v>
      </c>
      <c r="C204" s="106" t="s">
        <v>1002</v>
      </c>
      <c r="D204" s="107">
        <v>2</v>
      </c>
      <c r="E204" s="59"/>
      <c r="F204" s="60">
        <f>D204*E204</f>
        <v>0</v>
      </c>
    </row>
    <row r="205" spans="1:6" ht="13.5">
      <c r="A205" s="105"/>
      <c r="B205" s="135"/>
      <c r="C205" s="109"/>
      <c r="D205" s="110"/>
      <c r="E205" s="111"/>
      <c r="F205" s="112"/>
    </row>
    <row r="206" spans="1:6" ht="39.75" customHeight="1">
      <c r="A206" s="93">
        <f>1+A203</f>
        <v>35</v>
      </c>
      <c r="B206" s="94" t="s">
        <v>193</v>
      </c>
      <c r="C206" s="101"/>
      <c r="D206" s="102"/>
      <c r="E206" s="103"/>
      <c r="F206" s="104"/>
    </row>
    <row r="207" spans="1:6" ht="16.5">
      <c r="A207" s="99"/>
      <c r="B207" s="100" t="s">
        <v>194</v>
      </c>
      <c r="C207" s="106" t="s">
        <v>1002</v>
      </c>
      <c r="D207" s="107">
        <v>1</v>
      </c>
      <c r="E207" s="59"/>
      <c r="F207" s="60">
        <f>D207*E207</f>
        <v>0</v>
      </c>
    </row>
    <row r="208" spans="1:9" ht="13.5">
      <c r="A208" s="105"/>
      <c r="B208" s="100"/>
      <c r="C208" s="106"/>
      <c r="D208" s="107"/>
      <c r="E208" s="115"/>
      <c r="F208" s="56"/>
      <c r="I208" s="6"/>
    </row>
    <row r="209" spans="1:6" ht="16.5">
      <c r="A209" s="93">
        <f>1+A206</f>
        <v>36</v>
      </c>
      <c r="B209" s="94" t="s">
        <v>195</v>
      </c>
      <c r="C209" s="106" t="s">
        <v>1002</v>
      </c>
      <c r="D209" s="107">
        <v>1</v>
      </c>
      <c r="E209" s="59"/>
      <c r="F209" s="60">
        <f>D209*E209</f>
        <v>0</v>
      </c>
    </row>
    <row r="210" spans="1:6" ht="13.5">
      <c r="A210" s="136"/>
      <c r="B210" s="137"/>
      <c r="C210" s="106"/>
      <c r="D210" s="107"/>
      <c r="E210" s="115"/>
      <c r="F210" s="56"/>
    </row>
    <row r="211" spans="1:6" ht="16.5">
      <c r="A211" s="93">
        <f>1+A209</f>
        <v>37</v>
      </c>
      <c r="B211" s="94" t="s">
        <v>195</v>
      </c>
      <c r="C211" s="106" t="s">
        <v>1002</v>
      </c>
      <c r="D211" s="107">
        <v>2</v>
      </c>
      <c r="E211" s="59"/>
      <c r="F211" s="60">
        <f>D211*E211</f>
        <v>0</v>
      </c>
    </row>
    <row r="212" spans="1:6" ht="13.5">
      <c r="A212" s="138"/>
      <c r="B212" s="137"/>
      <c r="C212" s="106"/>
      <c r="D212" s="107"/>
      <c r="E212" s="115"/>
      <c r="F212" s="56"/>
    </row>
    <row r="213" spans="1:6" ht="16.5">
      <c r="A213" s="139"/>
      <c r="B213" s="140" t="s">
        <v>196</v>
      </c>
      <c r="C213" s="141"/>
      <c r="D213" s="142"/>
      <c r="E213" s="143"/>
      <c r="F213" s="144">
        <f>SUM(F59:F211)</f>
        <v>0</v>
      </c>
    </row>
    <row r="214" spans="1:6" ht="16.5">
      <c r="A214" s="145"/>
      <c r="B214" s="146"/>
      <c r="C214" s="147"/>
      <c r="D214" s="148"/>
      <c r="E214" s="149"/>
      <c r="F214" s="150"/>
    </row>
    <row r="215" spans="1:6" ht="16.5">
      <c r="A215" s="145"/>
      <c r="B215" s="146"/>
      <c r="C215" s="147"/>
      <c r="D215" s="148"/>
      <c r="E215" s="149"/>
      <c r="F215" s="150"/>
    </row>
    <row r="216" spans="1:6" ht="16.5">
      <c r="A216" s="145"/>
      <c r="B216" s="146"/>
      <c r="C216" s="147"/>
      <c r="D216" s="148"/>
      <c r="E216" s="149"/>
      <c r="F216" s="150"/>
    </row>
    <row r="217" spans="1:6" ht="16.5">
      <c r="A217" s="145"/>
      <c r="B217" s="146"/>
      <c r="C217" s="147"/>
      <c r="D217" s="148"/>
      <c r="E217" s="149"/>
      <c r="F217" s="150"/>
    </row>
    <row r="218" spans="1:6" ht="16.5">
      <c r="A218" s="145"/>
      <c r="B218" s="146"/>
      <c r="C218" s="147"/>
      <c r="D218" s="148"/>
      <c r="E218" s="149"/>
      <c r="F218" s="150"/>
    </row>
    <row r="219" spans="1:6" ht="16.5">
      <c r="A219" s="145"/>
      <c r="B219" s="146"/>
      <c r="C219" s="147"/>
      <c r="D219" s="148"/>
      <c r="E219" s="149"/>
      <c r="F219" s="150"/>
    </row>
    <row r="222" ht="16.5">
      <c r="B222" s="19" t="s">
        <v>197</v>
      </c>
    </row>
    <row r="223" ht="16.5">
      <c r="B223" s="19" t="s">
        <v>198</v>
      </c>
    </row>
    <row r="224" spans="3:6" ht="16.5">
      <c r="C224" s="89" t="s">
        <v>988</v>
      </c>
      <c r="D224" s="151" t="s">
        <v>989</v>
      </c>
      <c r="E224" s="91"/>
      <c r="F224" s="92" t="s">
        <v>991</v>
      </c>
    </row>
    <row r="225" spans="1:6" ht="121.5" customHeight="1">
      <c r="A225" s="93">
        <v>1</v>
      </c>
      <c r="B225" s="152" t="s">
        <v>199</v>
      </c>
      <c r="C225" s="109"/>
      <c r="D225" s="153"/>
      <c r="E225" s="111"/>
      <c r="F225" s="112"/>
    </row>
    <row r="226" spans="1:6" ht="13.5">
      <c r="A226" s="99"/>
      <c r="B226" s="152" t="s">
        <v>200</v>
      </c>
      <c r="C226" s="95"/>
      <c r="D226" s="121"/>
      <c r="E226" s="97"/>
      <c r="F226" s="98"/>
    </row>
    <row r="227" spans="1:6" ht="16.5">
      <c r="A227" s="99"/>
      <c r="B227" s="152" t="s">
        <v>201</v>
      </c>
      <c r="C227" s="106" t="s">
        <v>1002</v>
      </c>
      <c r="D227" s="154">
        <v>6</v>
      </c>
      <c r="E227" s="59"/>
      <c r="F227" s="60">
        <f>D227*E227</f>
        <v>0</v>
      </c>
    </row>
    <row r="228" spans="1:6" ht="16.5">
      <c r="A228" s="99"/>
      <c r="B228" s="152" t="s">
        <v>202</v>
      </c>
      <c r="C228" s="101" t="s">
        <v>1002</v>
      </c>
      <c r="D228" s="124">
        <v>1</v>
      </c>
      <c r="E228" s="59"/>
      <c r="F228" s="60">
        <f>D228*E228</f>
        <v>0</v>
      </c>
    </row>
    <row r="229" spans="1:6" ht="13.5">
      <c r="A229" s="99"/>
      <c r="B229" s="155"/>
      <c r="C229" s="156"/>
      <c r="D229" s="157"/>
      <c r="E229" s="158"/>
      <c r="F229" s="159"/>
    </row>
    <row r="230" spans="1:6" ht="29.25" customHeight="1">
      <c r="A230" s="99"/>
      <c r="B230" s="592" t="s">
        <v>203</v>
      </c>
      <c r="C230" s="588"/>
      <c r="D230" s="588"/>
      <c r="E230" s="588"/>
      <c r="F230" s="588"/>
    </row>
    <row r="231" spans="1:6" ht="13.5">
      <c r="A231" s="99"/>
      <c r="B231" s="155"/>
      <c r="C231" s="160"/>
      <c r="D231" s="110"/>
      <c r="E231" s="161"/>
      <c r="F231" s="112"/>
    </row>
    <row r="232" spans="1:6" ht="104.25" customHeight="1">
      <c r="A232" s="93">
        <f>1+A225</f>
        <v>2</v>
      </c>
      <c r="B232" s="152" t="s">
        <v>204</v>
      </c>
      <c r="C232" s="162"/>
      <c r="D232" s="96"/>
      <c r="E232" s="163"/>
      <c r="F232" s="98"/>
    </row>
    <row r="233" spans="1:6" ht="13.5">
      <c r="A233" s="99"/>
      <c r="B233" s="152" t="s">
        <v>200</v>
      </c>
      <c r="C233" s="162"/>
      <c r="D233" s="96"/>
      <c r="E233" s="163"/>
      <c r="F233" s="98"/>
    </row>
    <row r="234" spans="1:6" ht="16.5">
      <c r="A234" s="99"/>
      <c r="B234" s="152" t="s">
        <v>205</v>
      </c>
      <c r="C234" s="164" t="s">
        <v>1002</v>
      </c>
      <c r="D234" s="107">
        <v>1</v>
      </c>
      <c r="E234" s="59"/>
      <c r="F234" s="60">
        <f>D234*E234</f>
        <v>0</v>
      </c>
    </row>
    <row r="235" spans="1:6" ht="16.5">
      <c r="A235" s="99"/>
      <c r="B235" s="152" t="s">
        <v>206</v>
      </c>
      <c r="C235" s="162" t="s">
        <v>1002</v>
      </c>
      <c r="D235" s="96">
        <v>1</v>
      </c>
      <c r="E235" s="59"/>
      <c r="F235" s="60">
        <f>D235*E235</f>
        <v>0</v>
      </c>
    </row>
    <row r="236" spans="1:6" ht="16.5">
      <c r="A236" s="99"/>
      <c r="B236" s="152" t="s">
        <v>207</v>
      </c>
      <c r="C236" s="164" t="s">
        <v>1002</v>
      </c>
      <c r="D236" s="107">
        <v>2</v>
      </c>
      <c r="E236" s="59"/>
      <c r="F236" s="60">
        <f>D236*E236</f>
        <v>0</v>
      </c>
    </row>
    <row r="237" spans="1:6" ht="16.5">
      <c r="A237" s="99"/>
      <c r="B237" s="152" t="s">
        <v>208</v>
      </c>
      <c r="C237" s="164" t="s">
        <v>1002</v>
      </c>
      <c r="D237" s="107">
        <v>6</v>
      </c>
      <c r="E237" s="165"/>
      <c r="F237" s="60">
        <f>D237*E237</f>
        <v>0</v>
      </c>
    </row>
    <row r="238" spans="1:6" ht="13.5">
      <c r="A238" s="99"/>
      <c r="B238" s="152"/>
      <c r="C238" s="162"/>
      <c r="D238" s="96"/>
      <c r="E238" s="111"/>
      <c r="F238" s="98"/>
    </row>
    <row r="239" spans="1:6" ht="41.25" customHeight="1">
      <c r="A239" s="93">
        <f>1+A232</f>
        <v>3</v>
      </c>
      <c r="B239" s="100" t="s">
        <v>209</v>
      </c>
      <c r="C239" s="162"/>
      <c r="D239" s="96"/>
      <c r="E239" s="163"/>
      <c r="F239" s="98"/>
    </row>
    <row r="240" spans="1:6" ht="13.5">
      <c r="A240" s="99"/>
      <c r="B240" s="152" t="s">
        <v>200</v>
      </c>
      <c r="C240" s="162"/>
      <c r="D240" s="96"/>
      <c r="E240" s="163"/>
      <c r="F240" s="98"/>
    </row>
    <row r="241" spans="1:6" ht="16.5">
      <c r="A241" s="99"/>
      <c r="B241" s="152" t="s">
        <v>210</v>
      </c>
      <c r="C241" s="164" t="s">
        <v>1002</v>
      </c>
      <c r="D241" s="107">
        <f>SUM(D227:D237)*2</f>
        <v>34</v>
      </c>
      <c r="E241" s="59"/>
      <c r="F241" s="60">
        <f>D241*E241</f>
        <v>0</v>
      </c>
    </row>
    <row r="242" spans="1:6" ht="13.5">
      <c r="A242" s="105"/>
      <c r="B242" s="100"/>
      <c r="C242" s="160"/>
      <c r="D242" s="110"/>
      <c r="E242" s="161"/>
      <c r="F242" s="112"/>
    </row>
    <row r="243" spans="1:6" ht="26.25">
      <c r="A243" s="93">
        <f>1+A239</f>
        <v>4</v>
      </c>
      <c r="B243" s="100" t="s">
        <v>211</v>
      </c>
      <c r="C243" s="51"/>
      <c r="D243" s="51"/>
      <c r="E243" s="103"/>
      <c r="F243" s="104"/>
    </row>
    <row r="244" spans="1:6" ht="16.5">
      <c r="A244" s="93"/>
      <c r="B244" s="100" t="s">
        <v>212</v>
      </c>
      <c r="C244" s="166" t="s">
        <v>1002</v>
      </c>
      <c r="D244" s="102">
        <f>SUM(D227:D237)</f>
        <v>17</v>
      </c>
      <c r="E244" s="59"/>
      <c r="F244" s="60">
        <f>D244*E244</f>
        <v>0</v>
      </c>
    </row>
    <row r="245" spans="1:6" ht="15" customHeight="1">
      <c r="A245" s="105"/>
      <c r="B245" s="100"/>
      <c r="C245" s="109"/>
      <c r="D245" s="157"/>
      <c r="E245" s="97"/>
      <c r="F245" s="98"/>
    </row>
    <row r="246" spans="1:6" ht="53.25" customHeight="1">
      <c r="A246" s="93">
        <f>1+A243</f>
        <v>5</v>
      </c>
      <c r="B246" s="100" t="s">
        <v>213</v>
      </c>
      <c r="C246" s="95"/>
      <c r="D246" s="157"/>
      <c r="E246" s="97"/>
      <c r="F246" s="98"/>
    </row>
    <row r="247" spans="1:6" ht="13.5">
      <c r="A247" s="99"/>
      <c r="B247" s="100" t="s">
        <v>214</v>
      </c>
      <c r="C247" s="101"/>
      <c r="D247" s="157"/>
      <c r="E247" s="97"/>
      <c r="F247" s="98"/>
    </row>
    <row r="248" spans="1:6" ht="16.5">
      <c r="A248" s="99"/>
      <c r="B248" s="100" t="s">
        <v>215</v>
      </c>
      <c r="C248" s="95" t="s">
        <v>1002</v>
      </c>
      <c r="D248" s="167">
        <f>D244</f>
        <v>17</v>
      </c>
      <c r="E248" s="59"/>
      <c r="F248" s="60">
        <f>D248*E248</f>
        <v>0</v>
      </c>
    </row>
    <row r="249" spans="1:6" ht="13.5">
      <c r="A249" s="105"/>
      <c r="B249" s="100"/>
      <c r="C249" s="109"/>
      <c r="D249" s="157"/>
      <c r="E249" s="97"/>
      <c r="F249" s="98"/>
    </row>
    <row r="250" spans="1:6" ht="27.75" customHeight="1">
      <c r="A250" s="93">
        <f>1+A246</f>
        <v>6</v>
      </c>
      <c r="B250" s="100" t="s">
        <v>216</v>
      </c>
      <c r="C250" s="95"/>
      <c r="D250" s="157"/>
      <c r="E250" s="97"/>
      <c r="F250" s="98"/>
    </row>
    <row r="251" spans="1:6" ht="13.5">
      <c r="A251" s="99"/>
      <c r="B251" s="100" t="s">
        <v>214</v>
      </c>
      <c r="C251" s="95"/>
      <c r="D251" s="157"/>
      <c r="E251" s="97"/>
      <c r="F251" s="98"/>
    </row>
    <row r="252" spans="1:6" ht="16.5">
      <c r="A252" s="99"/>
      <c r="B252" s="100" t="s">
        <v>217</v>
      </c>
      <c r="C252" s="106" t="s">
        <v>1002</v>
      </c>
      <c r="D252" s="168">
        <v>17</v>
      </c>
      <c r="E252" s="59"/>
      <c r="F252" s="60">
        <f>D252*E252</f>
        <v>0</v>
      </c>
    </row>
    <row r="253" spans="1:6" ht="13.5">
      <c r="A253" s="99"/>
      <c r="B253" s="100"/>
      <c r="C253" s="95"/>
      <c r="D253" s="157"/>
      <c r="E253" s="97"/>
      <c r="F253" s="98"/>
    </row>
    <row r="254" spans="1:6" ht="27.75" customHeight="1">
      <c r="A254" s="93">
        <f>1+A250</f>
        <v>7</v>
      </c>
      <c r="B254" s="100" t="s">
        <v>218</v>
      </c>
      <c r="C254" s="95"/>
      <c r="D254" s="157"/>
      <c r="E254" s="97"/>
      <c r="F254" s="98"/>
    </row>
    <row r="255" spans="1:6" ht="16.5">
      <c r="A255" s="99"/>
      <c r="B255" s="100" t="s">
        <v>1064</v>
      </c>
      <c r="C255" s="106" t="s">
        <v>1002</v>
      </c>
      <c r="D255" s="168">
        <v>17</v>
      </c>
      <c r="E255" s="59"/>
      <c r="F255" s="60">
        <f>D255*E255</f>
        <v>0</v>
      </c>
    </row>
    <row r="256" spans="1:6" ht="13.5">
      <c r="A256" s="105"/>
      <c r="B256" s="100"/>
      <c r="C256" s="95"/>
      <c r="D256" s="157"/>
      <c r="E256" s="97"/>
      <c r="F256" s="98"/>
    </row>
    <row r="257" spans="1:9" ht="40.5" customHeight="1">
      <c r="A257" s="93">
        <f>1+A254</f>
        <v>8</v>
      </c>
      <c r="B257" s="100" t="s">
        <v>219</v>
      </c>
      <c r="C257" s="95"/>
      <c r="D257" s="157"/>
      <c r="E257" s="97"/>
      <c r="F257" s="98"/>
      <c r="I257" s="52"/>
    </row>
    <row r="258" spans="1:6" ht="16.5">
      <c r="A258" s="93"/>
      <c r="B258" s="100" t="s">
        <v>220</v>
      </c>
      <c r="C258" s="106" t="s">
        <v>4</v>
      </c>
      <c r="D258" s="168">
        <v>18</v>
      </c>
      <c r="E258" s="59"/>
      <c r="F258" s="60">
        <f>D258*E258</f>
        <v>0</v>
      </c>
    </row>
    <row r="259" spans="1:6" ht="16.5">
      <c r="A259" s="93"/>
      <c r="B259" s="100" t="s">
        <v>3</v>
      </c>
      <c r="C259" s="95" t="s">
        <v>4</v>
      </c>
      <c r="D259" s="157">
        <v>18</v>
      </c>
      <c r="E259" s="59"/>
      <c r="F259" s="60">
        <f>D259*E259</f>
        <v>0</v>
      </c>
    </row>
    <row r="260" spans="1:6" ht="16.5">
      <c r="A260" s="93"/>
      <c r="B260" s="100" t="s">
        <v>5</v>
      </c>
      <c r="C260" s="106" t="s">
        <v>4</v>
      </c>
      <c r="D260" s="168">
        <v>24</v>
      </c>
      <c r="E260" s="59"/>
      <c r="F260" s="60">
        <f>D260*E260</f>
        <v>0</v>
      </c>
    </row>
    <row r="261" spans="1:6" ht="16.5">
      <c r="A261" s="93"/>
      <c r="B261" s="100" t="s">
        <v>221</v>
      </c>
      <c r="C261" s="101" t="s">
        <v>4</v>
      </c>
      <c r="D261" s="102">
        <v>18</v>
      </c>
      <c r="E261" s="59"/>
      <c r="F261" s="60">
        <f>D261*E261</f>
        <v>0</v>
      </c>
    </row>
    <row r="262" spans="1:6" ht="13.5">
      <c r="A262" s="105"/>
      <c r="B262" s="100"/>
      <c r="C262" s="109"/>
      <c r="D262" s="110"/>
      <c r="E262" s="169"/>
      <c r="F262" s="170"/>
    </row>
    <row r="263" spans="1:6" ht="65.25" customHeight="1">
      <c r="A263" s="93">
        <f>1+A257</f>
        <v>9</v>
      </c>
      <c r="B263" s="100" t="s">
        <v>7</v>
      </c>
      <c r="C263" s="95"/>
      <c r="D263" s="96"/>
      <c r="E263" s="163"/>
      <c r="F263" s="171"/>
    </row>
    <row r="264" spans="1:6" ht="13.5">
      <c r="A264" s="99"/>
      <c r="B264" s="100" t="s">
        <v>12</v>
      </c>
      <c r="C264" s="95"/>
      <c r="D264" s="96"/>
      <c r="E264" s="163"/>
      <c r="F264" s="171"/>
    </row>
    <row r="265" spans="1:6" ht="16.5">
      <c r="A265" s="99"/>
      <c r="B265" s="100" t="s">
        <v>222</v>
      </c>
      <c r="C265" s="106" t="s">
        <v>4</v>
      </c>
      <c r="D265" s="107">
        <v>18</v>
      </c>
      <c r="E265" s="59"/>
      <c r="F265" s="60">
        <f>D265*E265</f>
        <v>0</v>
      </c>
    </row>
    <row r="266" spans="1:6" ht="16.5">
      <c r="A266" s="99"/>
      <c r="B266" s="100" t="s">
        <v>9</v>
      </c>
      <c r="C266" s="95" t="s">
        <v>4</v>
      </c>
      <c r="D266" s="96">
        <v>18</v>
      </c>
      <c r="E266" s="59"/>
      <c r="F266" s="60">
        <f>D266*E266</f>
        <v>0</v>
      </c>
    </row>
    <row r="267" spans="1:6" ht="16.5">
      <c r="A267" s="99"/>
      <c r="B267" s="100" t="s">
        <v>10</v>
      </c>
      <c r="C267" s="106" t="s">
        <v>4</v>
      </c>
      <c r="D267" s="107">
        <v>24</v>
      </c>
      <c r="E267" s="59"/>
      <c r="F267" s="60">
        <f>D267*E267</f>
        <v>0</v>
      </c>
    </row>
    <row r="268" spans="1:6" ht="16.5">
      <c r="A268" s="99"/>
      <c r="B268" s="100" t="s">
        <v>223</v>
      </c>
      <c r="C268" s="106" t="s">
        <v>4</v>
      </c>
      <c r="D268" s="107">
        <v>18</v>
      </c>
      <c r="E268" s="59"/>
      <c r="F268" s="60">
        <f>D268*E268</f>
        <v>0</v>
      </c>
    </row>
    <row r="269" spans="1:6" ht="13.5">
      <c r="A269" s="99"/>
      <c r="B269" s="100"/>
      <c r="C269" s="95"/>
      <c r="D269" s="96"/>
      <c r="E269" s="163"/>
      <c r="F269" s="171"/>
    </row>
    <row r="270" spans="1:6" ht="28.5" customHeight="1">
      <c r="A270" s="93">
        <f>1+A263</f>
        <v>10</v>
      </c>
      <c r="B270" s="100" t="s">
        <v>519</v>
      </c>
      <c r="C270" s="172"/>
      <c r="D270" s="172"/>
      <c r="E270" s="173"/>
      <c r="F270" s="170"/>
    </row>
    <row r="271" spans="1:6" ht="16.5">
      <c r="A271" s="93"/>
      <c r="B271" s="100" t="s">
        <v>520</v>
      </c>
      <c r="C271" s="106" t="s">
        <v>635</v>
      </c>
      <c r="D271" s="107">
        <v>6</v>
      </c>
      <c r="E271" s="59"/>
      <c r="F271" s="60">
        <f>D271*E271</f>
        <v>0</v>
      </c>
    </row>
    <row r="272" spans="1:6" ht="13.5">
      <c r="A272" s="99"/>
      <c r="B272" s="100"/>
      <c r="C272" s="95"/>
      <c r="D272" s="96"/>
      <c r="E272" s="173"/>
      <c r="F272" s="174"/>
    </row>
    <row r="273" spans="1:6" ht="16.5" customHeight="1">
      <c r="A273" s="93">
        <f>1+A270</f>
        <v>11</v>
      </c>
      <c r="B273" s="100" t="s">
        <v>521</v>
      </c>
      <c r="C273" s="172"/>
      <c r="D273" s="172"/>
      <c r="E273" s="173"/>
      <c r="F273" s="174"/>
    </row>
    <row r="274" spans="1:6" ht="16.5">
      <c r="A274" s="93"/>
      <c r="B274" s="100" t="s">
        <v>522</v>
      </c>
      <c r="C274" s="106" t="s">
        <v>635</v>
      </c>
      <c r="D274" s="107">
        <v>2</v>
      </c>
      <c r="E274" s="59"/>
      <c r="F274" s="60">
        <f>D274*E274</f>
        <v>0</v>
      </c>
    </row>
    <row r="275" spans="1:6" ht="13.5">
      <c r="A275" s="93"/>
      <c r="B275" s="100"/>
      <c r="C275" s="95"/>
      <c r="D275" s="96"/>
      <c r="E275" s="173"/>
      <c r="F275" s="174"/>
    </row>
    <row r="276" spans="1:6" ht="65.25" customHeight="1">
      <c r="A276" s="93">
        <f>1+A273</f>
        <v>12</v>
      </c>
      <c r="B276" s="100" t="s">
        <v>224</v>
      </c>
      <c r="C276" s="172"/>
      <c r="D276" s="172"/>
      <c r="E276" s="173"/>
      <c r="F276" s="174"/>
    </row>
    <row r="277" spans="1:6" ht="18.75" customHeight="1">
      <c r="A277" s="105"/>
      <c r="B277" s="100" t="s">
        <v>225</v>
      </c>
      <c r="C277" s="106" t="s">
        <v>665</v>
      </c>
      <c r="D277" s="107">
        <v>50</v>
      </c>
      <c r="E277" s="59"/>
      <c r="F277" s="60">
        <f>D277*E277</f>
        <v>0</v>
      </c>
    </row>
    <row r="278" spans="1:10" ht="13.5">
      <c r="A278" s="105"/>
      <c r="B278" s="100"/>
      <c r="C278" s="95"/>
      <c r="D278" s="96"/>
      <c r="E278" s="173"/>
      <c r="F278" s="174"/>
      <c r="J278" s="52"/>
    </row>
    <row r="279" spans="1:6" ht="28.5" customHeight="1">
      <c r="A279" s="93">
        <f>1+A276</f>
        <v>13</v>
      </c>
      <c r="B279" s="100" t="s">
        <v>524</v>
      </c>
      <c r="C279" s="172"/>
      <c r="D279" s="172"/>
      <c r="E279" s="173"/>
      <c r="F279" s="174"/>
    </row>
    <row r="280" spans="1:6" ht="16.5">
      <c r="A280" s="93"/>
      <c r="B280" s="100" t="s">
        <v>523</v>
      </c>
      <c r="C280" s="106" t="s">
        <v>1002</v>
      </c>
      <c r="D280" s="107">
        <v>2</v>
      </c>
      <c r="E280" s="59"/>
      <c r="F280" s="60">
        <f>D280*E280</f>
        <v>0</v>
      </c>
    </row>
    <row r="281" spans="1:6" ht="13.5">
      <c r="A281" s="93"/>
      <c r="B281" s="100"/>
      <c r="C281" s="95"/>
      <c r="D281" s="96"/>
      <c r="E281" s="173"/>
      <c r="F281" s="174"/>
    </row>
    <row r="282" spans="1:6" ht="16.5" customHeight="1">
      <c r="A282" s="93">
        <f>1+A279</f>
        <v>14</v>
      </c>
      <c r="B282" s="100" t="s">
        <v>226</v>
      </c>
      <c r="C282" s="175"/>
      <c r="D282" s="176"/>
      <c r="E282" s="177"/>
      <c r="F282" s="174"/>
    </row>
    <row r="283" spans="1:6" ht="16.5">
      <c r="A283" s="93"/>
      <c r="B283" s="100" t="s">
        <v>227</v>
      </c>
      <c r="C283" s="109" t="s">
        <v>701</v>
      </c>
      <c r="D283" s="107">
        <v>2</v>
      </c>
      <c r="E283" s="59"/>
      <c r="F283" s="60">
        <f>D283*E283</f>
        <v>0</v>
      </c>
    </row>
    <row r="284" spans="1:6" ht="13.5">
      <c r="A284" s="178"/>
      <c r="B284" s="137"/>
      <c r="C284" s="109"/>
      <c r="D284" s="96"/>
      <c r="E284" s="173"/>
      <c r="F284" s="174"/>
    </row>
    <row r="285" spans="1:6" ht="16.5">
      <c r="A285" s="179"/>
      <c r="B285" s="140" t="s">
        <v>228</v>
      </c>
      <c r="C285" s="180"/>
      <c r="D285" s="180"/>
      <c r="E285" s="181" t="s">
        <v>1011</v>
      </c>
      <c r="F285" s="182">
        <f>SUM(F227+F228+F234+F235+F236+F237+F241+F244+F248+F252+F255+F258+F259+F260+F261+F265+F266+F267+F268+F271+F274+F277+F280+F283)</f>
        <v>0</v>
      </c>
    </row>
    <row r="286" spans="1:11" ht="16.5">
      <c r="A286" s="183"/>
      <c r="B286" s="146"/>
      <c r="C286" s="184"/>
      <c r="D286" s="184"/>
      <c r="E286" s="185"/>
      <c r="F286" s="186"/>
      <c r="G286" s="52"/>
      <c r="H286" s="52"/>
      <c r="I286" s="52"/>
      <c r="J286" s="52"/>
      <c r="K286" s="52"/>
    </row>
    <row r="287" spans="1:11" ht="16.5">
      <c r="A287" s="183"/>
      <c r="B287" s="146"/>
      <c r="C287" s="184"/>
      <c r="D287" s="184"/>
      <c r="E287" s="185"/>
      <c r="F287" s="186"/>
      <c r="G287" s="52"/>
      <c r="H287" s="52"/>
      <c r="I287" s="52"/>
      <c r="J287" s="52"/>
      <c r="K287" s="52"/>
    </row>
    <row r="288" spans="1:11" ht="16.5">
      <c r="A288" s="183"/>
      <c r="B288" s="146"/>
      <c r="C288" s="184"/>
      <c r="D288" s="184"/>
      <c r="E288" s="185"/>
      <c r="F288" s="186"/>
      <c r="G288" s="52"/>
      <c r="H288" s="52"/>
      <c r="I288" s="52"/>
      <c r="J288" s="52"/>
      <c r="K288" s="52"/>
    </row>
    <row r="289" spans="1:11" ht="16.5">
      <c r="A289" s="183"/>
      <c r="B289" s="146"/>
      <c r="C289" s="184"/>
      <c r="D289" s="184"/>
      <c r="E289" s="185"/>
      <c r="F289" s="186"/>
      <c r="G289" s="52"/>
      <c r="H289" s="52"/>
      <c r="I289" s="52"/>
      <c r="J289" s="52"/>
      <c r="K289" s="52"/>
    </row>
    <row r="290" spans="1:11" ht="16.5">
      <c r="A290" s="183"/>
      <c r="B290" s="146"/>
      <c r="C290" s="184"/>
      <c r="D290" s="184"/>
      <c r="E290" s="185"/>
      <c r="F290" s="186"/>
      <c r="G290" s="52"/>
      <c r="H290" s="52"/>
      <c r="I290" s="52"/>
      <c r="J290" s="52"/>
      <c r="K290" s="52"/>
    </row>
    <row r="291" spans="1:11" ht="16.5">
      <c r="A291" s="183"/>
      <c r="B291" s="146"/>
      <c r="C291" s="184"/>
      <c r="D291" s="184"/>
      <c r="E291" s="185"/>
      <c r="F291" s="186"/>
      <c r="G291" s="52"/>
      <c r="H291" s="52"/>
      <c r="I291" s="52"/>
      <c r="J291" s="52"/>
      <c r="K291" s="52"/>
    </row>
    <row r="292" spans="1:11" ht="16.5">
      <c r="A292" s="183"/>
      <c r="B292" s="146"/>
      <c r="C292" s="184"/>
      <c r="D292" s="184"/>
      <c r="E292" s="185"/>
      <c r="F292" s="186"/>
      <c r="G292" s="52"/>
      <c r="H292" s="52"/>
      <c r="I292" s="52"/>
      <c r="J292" s="52"/>
      <c r="K292" s="52"/>
    </row>
    <row r="293" spans="1:11" ht="16.5">
      <c r="A293" s="183"/>
      <c r="B293" s="146"/>
      <c r="C293" s="184"/>
      <c r="D293" s="184"/>
      <c r="E293" s="185"/>
      <c r="F293" s="186"/>
      <c r="G293" s="52"/>
      <c r="H293" s="52"/>
      <c r="I293" s="52"/>
      <c r="J293" s="52"/>
      <c r="K293" s="52"/>
    </row>
    <row r="295" spans="1:6" ht="16.5">
      <c r="A295" s="205"/>
      <c r="B295" s="57"/>
      <c r="C295" s="201"/>
      <c r="D295" s="202"/>
      <c r="E295" s="203"/>
      <c r="F295" s="204"/>
    </row>
    <row r="296" ht="16.5">
      <c r="B296" s="19" t="s">
        <v>229</v>
      </c>
    </row>
    <row r="297" spans="1:2" ht="12.75">
      <c r="A297" s="215"/>
      <c r="B297" s="52"/>
    </row>
    <row r="298" spans="1:2" ht="12.75">
      <c r="A298" s="215"/>
      <c r="B298" s="52"/>
    </row>
    <row r="299" ht="16.5">
      <c r="B299" s="19" t="s">
        <v>232</v>
      </c>
    </row>
    <row r="300" spans="3:6" ht="16.5">
      <c r="C300" s="18" t="s">
        <v>988</v>
      </c>
      <c r="D300" s="187" t="s">
        <v>989</v>
      </c>
      <c r="E300" s="36"/>
      <c r="F300" s="37" t="s">
        <v>991</v>
      </c>
    </row>
    <row r="301" spans="2:6" ht="17.25" customHeight="1">
      <c r="B301" s="5"/>
      <c r="C301" s="207"/>
      <c r="D301" s="216"/>
      <c r="E301" s="208"/>
      <c r="F301" s="209"/>
    </row>
    <row r="302" spans="1:6" ht="169.5" customHeight="1">
      <c r="A302" s="53">
        <f>1</f>
        <v>1</v>
      </c>
      <c r="B302" s="57" t="s">
        <v>233</v>
      </c>
      <c r="C302" s="188"/>
      <c r="D302" s="198"/>
      <c r="E302" s="217"/>
      <c r="F302" s="218"/>
    </row>
    <row r="303" spans="1:6" ht="16.5">
      <c r="A303" s="58"/>
      <c r="B303" s="57" t="s">
        <v>234</v>
      </c>
      <c r="C303" s="188"/>
      <c r="D303" s="198"/>
      <c r="E303" s="217"/>
      <c r="F303" s="218"/>
    </row>
    <row r="304" spans="1:6" ht="16.5">
      <c r="A304" s="58"/>
      <c r="B304" s="57" t="s">
        <v>235</v>
      </c>
      <c r="C304" s="188"/>
      <c r="D304" s="198"/>
      <c r="E304" s="217"/>
      <c r="F304" s="218"/>
    </row>
    <row r="305" spans="1:6" ht="16.5">
      <c r="A305" s="58"/>
      <c r="B305" s="57" t="s">
        <v>236</v>
      </c>
      <c r="C305" s="188"/>
      <c r="D305" s="198"/>
      <c r="E305" s="217"/>
      <c r="F305" s="218"/>
    </row>
    <row r="306" spans="1:6" ht="16.5">
      <c r="A306" s="58"/>
      <c r="B306" s="57" t="s">
        <v>237</v>
      </c>
      <c r="C306" s="77"/>
      <c r="D306" s="219"/>
      <c r="E306" s="220"/>
      <c r="F306" s="221"/>
    </row>
    <row r="307" spans="1:6" ht="16.5">
      <c r="A307" s="58" t="s">
        <v>238</v>
      </c>
      <c r="B307" s="57" t="s">
        <v>239</v>
      </c>
      <c r="C307" s="77" t="s">
        <v>1002</v>
      </c>
      <c r="D307" s="222">
        <v>1</v>
      </c>
      <c r="E307" s="59"/>
      <c r="F307" s="60">
        <f>D307*E307</f>
        <v>0</v>
      </c>
    </row>
    <row r="308" spans="1:6" ht="16.5">
      <c r="A308" s="58"/>
      <c r="B308" s="57"/>
      <c r="C308" s="43"/>
      <c r="D308" s="198"/>
      <c r="E308" s="223"/>
      <c r="F308" s="224"/>
    </row>
    <row r="309" spans="1:6" ht="83.25" customHeight="1">
      <c r="A309" s="53">
        <f>1+A302</f>
        <v>2</v>
      </c>
      <c r="B309" s="61" t="s">
        <v>240</v>
      </c>
      <c r="C309" s="188"/>
      <c r="D309" s="198"/>
      <c r="E309" s="195"/>
      <c r="F309" s="191"/>
    </row>
    <row r="310" spans="1:6" ht="16.5">
      <c r="A310" s="53"/>
      <c r="B310" s="61" t="s">
        <v>241</v>
      </c>
      <c r="C310" s="188"/>
      <c r="D310" s="198"/>
      <c r="E310" s="195"/>
      <c r="F310" s="191"/>
    </row>
    <row r="311" spans="1:6" ht="16.5">
      <c r="A311" s="53"/>
      <c r="B311" s="61" t="s">
        <v>242</v>
      </c>
      <c r="C311" s="77"/>
      <c r="D311" s="219"/>
      <c r="E311" s="196"/>
      <c r="F311" s="192"/>
    </row>
    <row r="312" spans="1:6" ht="16.5">
      <c r="A312" s="53"/>
      <c r="B312" s="57" t="s">
        <v>243</v>
      </c>
      <c r="C312" s="77" t="s">
        <v>1002</v>
      </c>
      <c r="D312" s="198">
        <v>1</v>
      </c>
      <c r="E312" s="59"/>
      <c r="F312" s="60">
        <f>D312*E312</f>
        <v>0</v>
      </c>
    </row>
    <row r="313" spans="1:6" ht="16.5">
      <c r="A313" s="53"/>
      <c r="B313" s="57"/>
      <c r="C313" s="43"/>
      <c r="D313" s="225"/>
      <c r="E313" s="194"/>
      <c r="F313" s="226"/>
    </row>
    <row r="314" spans="1:6" ht="49.5">
      <c r="A314" s="53">
        <f>1+A309</f>
        <v>3</v>
      </c>
      <c r="B314" s="57" t="s">
        <v>244</v>
      </c>
      <c r="C314" s="188"/>
      <c r="D314" s="198"/>
      <c r="E314" s="189"/>
      <c r="F314" s="190"/>
    </row>
    <row r="315" spans="1:6" ht="16.5">
      <c r="A315" s="53"/>
      <c r="B315" s="57" t="s">
        <v>230</v>
      </c>
      <c r="C315" s="188"/>
      <c r="D315" s="198"/>
      <c r="E315" s="189"/>
      <c r="F315" s="190"/>
    </row>
    <row r="316" spans="1:6" ht="16.5">
      <c r="A316" s="53"/>
      <c r="B316" s="57" t="s">
        <v>245</v>
      </c>
      <c r="C316" s="188"/>
      <c r="D316" s="198"/>
      <c r="E316" s="189"/>
      <c r="F316" s="190"/>
    </row>
    <row r="317" spans="1:6" ht="16.5">
      <c r="A317" s="210"/>
      <c r="B317" s="57" t="s">
        <v>246</v>
      </c>
      <c r="C317" s="39" t="s">
        <v>1002</v>
      </c>
      <c r="D317" s="199">
        <v>1</v>
      </c>
      <c r="E317" s="59"/>
      <c r="F317" s="60">
        <f>D317*E317</f>
        <v>0</v>
      </c>
    </row>
    <row r="318" spans="1:6" ht="16.5">
      <c r="A318" s="210"/>
      <c r="B318" s="57"/>
      <c r="C318" s="43"/>
      <c r="D318" s="225"/>
      <c r="E318" s="45"/>
      <c r="F318" s="46"/>
    </row>
    <row r="319" spans="1:6" ht="66">
      <c r="A319" s="53">
        <f>1+A314</f>
        <v>4</v>
      </c>
      <c r="B319" s="57" t="s">
        <v>247</v>
      </c>
      <c r="C319" s="188"/>
      <c r="D319" s="198"/>
      <c r="E319" s="195"/>
      <c r="F319" s="191"/>
    </row>
    <row r="320" spans="1:6" ht="16.5">
      <c r="A320" s="58"/>
      <c r="B320" s="57" t="s">
        <v>248</v>
      </c>
      <c r="C320" s="188"/>
      <c r="D320" s="198"/>
      <c r="E320" s="195"/>
      <c r="F320" s="191"/>
    </row>
    <row r="321" spans="1:6" ht="16.5">
      <c r="A321" s="58"/>
      <c r="B321" s="57" t="s">
        <v>249</v>
      </c>
      <c r="C321" s="39" t="s">
        <v>4</v>
      </c>
      <c r="D321" s="222">
        <v>8</v>
      </c>
      <c r="E321" s="59"/>
      <c r="F321" s="60">
        <f>D321*E321</f>
        <v>0</v>
      </c>
    </row>
    <row r="322" spans="1:6" ht="16.5">
      <c r="A322" s="58"/>
      <c r="B322" s="57"/>
      <c r="C322" s="43"/>
      <c r="D322" s="198"/>
      <c r="E322" s="194"/>
      <c r="F322" s="191"/>
    </row>
    <row r="323" spans="1:6" ht="33" customHeight="1">
      <c r="A323" s="53">
        <f>1+A319</f>
        <v>5</v>
      </c>
      <c r="B323" s="57" t="s">
        <v>250</v>
      </c>
      <c r="C323" s="188"/>
      <c r="D323" s="198"/>
      <c r="E323" s="195"/>
      <c r="F323" s="191"/>
    </row>
    <row r="324" spans="1:6" ht="16.5">
      <c r="A324" s="58"/>
      <c r="B324" s="57" t="s">
        <v>231</v>
      </c>
      <c r="C324" s="188"/>
      <c r="D324" s="198"/>
      <c r="E324" s="195"/>
      <c r="F324" s="191"/>
    </row>
    <row r="325" spans="1:6" ht="16.5">
      <c r="A325" s="58"/>
      <c r="B325" s="57" t="s">
        <v>251</v>
      </c>
      <c r="C325" s="39" t="s">
        <v>1002</v>
      </c>
      <c r="D325" s="199">
        <v>1</v>
      </c>
      <c r="E325" s="59"/>
      <c r="F325" s="60">
        <f>D325*E325</f>
        <v>0</v>
      </c>
    </row>
    <row r="326" spans="1:6" ht="16.5">
      <c r="A326" s="53"/>
      <c r="B326" s="57"/>
      <c r="C326" s="43"/>
      <c r="D326" s="225"/>
      <c r="E326" s="194"/>
      <c r="F326" s="191"/>
    </row>
    <row r="327" spans="1:6" ht="36" customHeight="1">
      <c r="A327" s="53">
        <f>1+A323</f>
        <v>6</v>
      </c>
      <c r="B327" s="57" t="s">
        <v>252</v>
      </c>
      <c r="C327" s="188"/>
      <c r="D327" s="198"/>
      <c r="E327" s="195"/>
      <c r="F327" s="191"/>
    </row>
    <row r="328" spans="1:6" ht="16.5">
      <c r="A328" s="58"/>
      <c r="B328" s="57" t="s">
        <v>231</v>
      </c>
      <c r="C328" s="77"/>
      <c r="D328" s="219"/>
      <c r="E328" s="196"/>
      <c r="F328" s="192"/>
    </row>
    <row r="329" spans="1:6" ht="16.5">
      <c r="A329" s="58"/>
      <c r="B329" s="57" t="s">
        <v>253</v>
      </c>
      <c r="C329" s="77" t="s">
        <v>1002</v>
      </c>
      <c r="D329" s="227">
        <v>1</v>
      </c>
      <c r="E329" s="59"/>
      <c r="F329" s="60">
        <f>D329*E329</f>
        <v>0</v>
      </c>
    </row>
    <row r="330" spans="1:6" ht="16.5">
      <c r="A330" s="53"/>
      <c r="B330" s="47"/>
      <c r="C330" s="43"/>
      <c r="D330" s="227"/>
      <c r="E330" s="228"/>
      <c r="F330" s="229"/>
    </row>
    <row r="331" spans="1:6" ht="48.75" customHeight="1">
      <c r="A331" s="53">
        <f>1+A327</f>
        <v>7</v>
      </c>
      <c r="B331" s="47" t="s">
        <v>254</v>
      </c>
      <c r="C331" s="188"/>
      <c r="D331" s="230"/>
      <c r="E331" s="211"/>
      <c r="F331" s="231"/>
    </row>
    <row r="332" spans="1:6" ht="16.5">
      <c r="A332" s="58"/>
      <c r="B332" s="47" t="s">
        <v>231</v>
      </c>
      <c r="C332" s="188"/>
      <c r="D332" s="230"/>
      <c r="E332" s="211"/>
      <c r="F332" s="231"/>
    </row>
    <row r="333" spans="1:6" ht="16.5">
      <c r="A333" s="58"/>
      <c r="B333" s="47" t="s">
        <v>255</v>
      </c>
      <c r="C333" s="39" t="s">
        <v>1002</v>
      </c>
      <c r="D333" s="232">
        <v>1</v>
      </c>
      <c r="E333" s="59"/>
      <c r="F333" s="60">
        <f>D333*E333</f>
        <v>0</v>
      </c>
    </row>
    <row r="334" spans="1:6" ht="16.5">
      <c r="A334" s="53"/>
      <c r="B334" s="47"/>
      <c r="C334" s="188"/>
      <c r="D334" s="230"/>
      <c r="E334" s="211"/>
      <c r="F334" s="231"/>
    </row>
    <row r="335" spans="1:6" ht="118.5" customHeight="1">
      <c r="A335" s="53">
        <f>1+A331</f>
        <v>8</v>
      </c>
      <c r="B335" s="47" t="s">
        <v>256</v>
      </c>
      <c r="C335" s="172"/>
      <c r="D335" s="206"/>
      <c r="E335" s="211"/>
      <c r="F335" s="231"/>
    </row>
    <row r="336" spans="1:6" ht="16.5">
      <c r="A336" s="205"/>
      <c r="B336" s="47" t="s">
        <v>257</v>
      </c>
      <c r="C336" s="39" t="s">
        <v>665</v>
      </c>
      <c r="D336" s="232">
        <v>10</v>
      </c>
      <c r="E336" s="59"/>
      <c r="F336" s="60">
        <f>D336*E336</f>
        <v>0</v>
      </c>
    </row>
    <row r="337" spans="1:6" ht="16.5">
      <c r="A337" s="213"/>
      <c r="B337" s="200"/>
      <c r="C337" s="77"/>
      <c r="D337" s="233"/>
      <c r="E337" s="212"/>
      <c r="F337" s="234"/>
    </row>
    <row r="338" spans="1:6" ht="16.5">
      <c r="A338" s="235"/>
      <c r="B338" s="65" t="s">
        <v>258</v>
      </c>
      <c r="C338" s="236"/>
      <c r="D338" s="237"/>
      <c r="E338" s="238" t="s">
        <v>259</v>
      </c>
      <c r="F338" s="239">
        <f>SUM(F307+F312+F317+F321+F325+F329+F333+F336)</f>
        <v>0</v>
      </c>
    </row>
    <row r="339" ht="12.75">
      <c r="A339" s="240"/>
    </row>
    <row r="342" ht="17.25" thickBot="1">
      <c r="B342" s="241" t="s">
        <v>260</v>
      </c>
    </row>
    <row r="343" spans="1:4" ht="18" thickBot="1" thickTop="1">
      <c r="A343" s="242"/>
      <c r="B343" s="243" t="s">
        <v>261</v>
      </c>
      <c r="C343" s="244"/>
      <c r="D343" s="245"/>
    </row>
    <row r="344" spans="2:6" ht="17.25" thickTop="1">
      <c r="B344" s="246" t="str">
        <f>'Priloga 2'!B5</f>
        <v>I.  SPLOŠNO</v>
      </c>
      <c r="C344" s="244"/>
      <c r="F344" s="247">
        <f>F33</f>
        <v>0</v>
      </c>
    </row>
    <row r="345" spans="2:6" ht="16.5">
      <c r="B345" s="246" t="str">
        <f>B36</f>
        <v>II.  DEMONTAŽNA DELA STROJNIH INSTALACIJ</v>
      </c>
      <c r="C345" s="244"/>
      <c r="F345" s="247">
        <f>F50</f>
        <v>0</v>
      </c>
    </row>
    <row r="346" spans="2:6" ht="16.5">
      <c r="B346" s="246" t="str">
        <f>B53</f>
        <v>III.  VODOVOD - NOTRANJI VODOVOD</v>
      </c>
      <c r="C346" s="244"/>
      <c r="F346" s="247">
        <f>F213</f>
        <v>0</v>
      </c>
    </row>
    <row r="347" spans="2:6" ht="16.5">
      <c r="B347" s="246" t="str">
        <f>B222</f>
        <v>IV.  OGREVANJE</v>
      </c>
      <c r="C347" s="244"/>
      <c r="F347" s="247"/>
    </row>
    <row r="348" spans="2:6" ht="16.5">
      <c r="B348" s="246" t="str">
        <f>B223</f>
        <v>IV. 1. Ogrevanje radiatorji</v>
      </c>
      <c r="C348" s="244"/>
      <c r="F348" s="247">
        <f>F285</f>
        <v>0</v>
      </c>
    </row>
    <row r="349" spans="2:6" ht="16.5">
      <c r="B349" s="246" t="str">
        <f>B296</f>
        <v>V.  VENTILACIJA</v>
      </c>
      <c r="C349" s="244"/>
      <c r="F349" s="247"/>
    </row>
    <row r="350" spans="2:6" ht="17.25" thickBot="1">
      <c r="B350" s="246" t="str">
        <f>B299</f>
        <v>V. 2. Ventilacija - ostalo</v>
      </c>
      <c r="C350" s="244"/>
      <c r="F350" s="247">
        <f>F338</f>
        <v>0</v>
      </c>
    </row>
    <row r="351" spans="2:6" ht="18" thickBot="1" thickTop="1">
      <c r="B351" s="248" t="s">
        <v>262</v>
      </c>
      <c r="C351" s="249"/>
      <c r="F351" s="250">
        <f>SUM(F344:F350)</f>
        <v>0</v>
      </c>
    </row>
    <row r="352" ht="13.5" thickTop="1">
      <c r="C352" s="5"/>
    </row>
  </sheetData>
  <sheetProtection password="C03C" sheet="1"/>
  <mergeCells count="1">
    <mergeCell ref="B230:F230"/>
  </mergeCells>
  <printOptions/>
  <pageMargins left="0.24" right="0.25" top="0.35" bottom="0.31" header="0" footer="0"/>
  <pageSetup horizontalDpi="600" verticalDpi="600" orientation="portrait" paperSize="9" r:id="rId4"/>
  <rowBreaks count="1" manualBreakCount="1">
    <brk id="340" max="255" man="1"/>
  </rowBreaks>
  <legacyDrawing r:id="rId3"/>
  <oleObjects>
    <oleObject progId="Word.Picture.8" shapeId="757340" r:id="rId1"/>
    <oleObject progId="Word.Picture.8" shapeId="7573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563"/>
  <sheetViews>
    <sheetView zoomScale="130" zoomScaleNormal="130" zoomScalePageLayoutView="0" workbookViewId="0" topLeftCell="A356">
      <selection activeCell="E460" sqref="E460"/>
    </sheetView>
  </sheetViews>
  <sheetFormatPr defaultColWidth="9.00390625" defaultRowHeight="12.75"/>
  <cols>
    <col min="1" max="1" width="3.00390625" style="253" customWidth="1"/>
    <col min="2" max="2" width="41.875" style="13" customWidth="1"/>
    <col min="3" max="3" width="5.125" style="13" customWidth="1"/>
    <col min="4" max="4" width="10.75390625" style="254" customWidth="1"/>
    <col min="5" max="5" width="16.25390625" style="257" customWidth="1"/>
    <col min="6" max="6" width="23.75390625" style="258" customWidth="1"/>
    <col min="7" max="16384" width="9.125" style="13" customWidth="1"/>
  </cols>
  <sheetData>
    <row r="2" spans="2:6" ht="16.5">
      <c r="B2" s="11" t="s">
        <v>264</v>
      </c>
      <c r="E2" s="247"/>
      <c r="F2" s="255"/>
    </row>
    <row r="3" spans="2:6" ht="16.5">
      <c r="B3" s="11" t="s">
        <v>265</v>
      </c>
      <c r="D3" s="256"/>
      <c r="E3" s="247"/>
      <c r="F3" s="255"/>
    </row>
    <row r="4" spans="2:6" ht="16.5">
      <c r="B4" s="11"/>
      <c r="D4" s="256"/>
      <c r="E4" s="247"/>
      <c r="F4" s="255"/>
    </row>
    <row r="6" spans="2:6" ht="16.5">
      <c r="B6" s="19" t="s">
        <v>266</v>
      </c>
      <c r="D6" s="259"/>
      <c r="E6" s="260"/>
      <c r="F6" s="261"/>
    </row>
    <row r="8" spans="2:6" ht="16.5" customHeight="1">
      <c r="B8" s="593" t="s">
        <v>267</v>
      </c>
      <c r="C8" s="586"/>
      <c r="D8" s="586"/>
      <c r="E8" s="586"/>
      <c r="F8" s="586"/>
    </row>
    <row r="9" ht="16.5">
      <c r="B9" s="263"/>
    </row>
    <row r="10" spans="2:6" ht="16.5">
      <c r="B10" s="264" t="s">
        <v>268</v>
      </c>
      <c r="C10" s="11"/>
      <c r="D10" s="245"/>
      <c r="E10" s="247"/>
      <c r="F10" s="255"/>
    </row>
    <row r="11" spans="2:6" ht="17.25" customHeight="1">
      <c r="B11" s="598" t="s">
        <v>269</v>
      </c>
      <c r="C11" s="589"/>
      <c r="D11" s="589"/>
      <c r="E11" s="589"/>
      <c r="F11" s="589"/>
    </row>
    <row r="12" spans="2:6" ht="70.5" customHeight="1">
      <c r="B12" s="598" t="s">
        <v>270</v>
      </c>
      <c r="C12" s="589"/>
      <c r="D12" s="589"/>
      <c r="E12" s="589"/>
      <c r="F12" s="589"/>
    </row>
    <row r="13" spans="2:6" ht="33.75" customHeight="1">
      <c r="B13" s="598" t="s">
        <v>271</v>
      </c>
      <c r="C13" s="589"/>
      <c r="D13" s="589"/>
      <c r="E13" s="589"/>
      <c r="F13" s="589"/>
    </row>
    <row r="14" ht="16.5">
      <c r="A14" s="265"/>
    </row>
    <row r="15" spans="1:6" ht="16.5">
      <c r="A15" s="266"/>
      <c r="B15" s="267" t="s">
        <v>272</v>
      </c>
      <c r="C15" s="268"/>
      <c r="D15" s="269"/>
      <c r="E15" s="270"/>
      <c r="F15" s="271"/>
    </row>
    <row r="16" spans="1:6" ht="16.5">
      <c r="A16" s="265"/>
      <c r="B16" s="263"/>
      <c r="C16" s="18" t="s">
        <v>988</v>
      </c>
      <c r="D16" s="273" t="s">
        <v>989</v>
      </c>
      <c r="E16" s="274" t="s">
        <v>990</v>
      </c>
      <c r="F16" s="37" t="s">
        <v>991</v>
      </c>
    </row>
    <row r="17" spans="2:6" ht="16.5">
      <c r="B17" s="263"/>
      <c r="C17" s="89"/>
      <c r="D17" s="275"/>
      <c r="E17" s="276"/>
      <c r="F17" s="277"/>
    </row>
    <row r="18" spans="1:6" ht="120" customHeight="1">
      <c r="A18" s="253">
        <v>1</v>
      </c>
      <c r="B18" s="263" t="s">
        <v>96</v>
      </c>
      <c r="C18" s="278"/>
      <c r="D18" s="280"/>
      <c r="E18" s="281"/>
      <c r="F18" s="282"/>
    </row>
    <row r="19" spans="2:6" ht="16.5">
      <c r="B19" s="263" t="s">
        <v>273</v>
      </c>
      <c r="C19" s="283" t="s">
        <v>1002</v>
      </c>
      <c r="D19" s="284">
        <v>24</v>
      </c>
      <c r="E19" s="59"/>
      <c r="F19" s="60">
        <f>D19*E19</f>
        <v>0</v>
      </c>
    </row>
    <row r="20" spans="2:6" ht="16.5">
      <c r="B20" s="263"/>
      <c r="C20" s="285"/>
      <c r="D20" s="286"/>
      <c r="E20" s="287"/>
      <c r="F20" s="288"/>
    </row>
    <row r="21" spans="1:6" ht="84.75" customHeight="1">
      <c r="A21" s="253">
        <v>2</v>
      </c>
      <c r="B21" s="263" t="s">
        <v>97</v>
      </c>
      <c r="C21" s="278"/>
      <c r="D21" s="280"/>
      <c r="E21" s="281"/>
      <c r="F21" s="282"/>
    </row>
    <row r="22" spans="2:6" ht="16.5">
      <c r="B22" s="263" t="s">
        <v>275</v>
      </c>
      <c r="C22" s="283" t="s">
        <v>1002</v>
      </c>
      <c r="D22" s="284">
        <v>3</v>
      </c>
      <c r="E22" s="59"/>
      <c r="F22" s="60">
        <f>D22*E22</f>
        <v>0</v>
      </c>
    </row>
    <row r="23" spans="2:6" ht="16.5">
      <c r="B23" s="263"/>
      <c r="C23" s="285"/>
      <c r="D23" s="286"/>
      <c r="E23" s="287"/>
      <c r="F23" s="288"/>
    </row>
    <row r="24" spans="1:6" ht="138" customHeight="1">
      <c r="A24" s="253">
        <v>3</v>
      </c>
      <c r="B24" s="263" t="s">
        <v>98</v>
      </c>
      <c r="C24" s="278"/>
      <c r="D24" s="280"/>
      <c r="E24" s="281"/>
      <c r="F24" s="282"/>
    </row>
    <row r="25" spans="2:6" ht="16.5">
      <c r="B25" s="263" t="s">
        <v>99</v>
      </c>
      <c r="C25" s="283" t="s">
        <v>1002</v>
      </c>
      <c r="D25" s="284">
        <v>11</v>
      </c>
      <c r="E25" s="59"/>
      <c r="F25" s="60">
        <f>D25*E25</f>
        <v>0</v>
      </c>
    </row>
    <row r="26" spans="2:6" ht="16.5">
      <c r="B26" s="263"/>
      <c r="C26" s="285"/>
      <c r="D26" s="286"/>
      <c r="E26" s="287"/>
      <c r="F26" s="288"/>
    </row>
    <row r="27" spans="1:6" ht="115.5">
      <c r="A27" s="253">
        <v>4</v>
      </c>
      <c r="B27" s="263" t="s">
        <v>100</v>
      </c>
      <c r="C27" s="278"/>
      <c r="D27" s="280"/>
      <c r="E27" s="281"/>
      <c r="F27" s="282"/>
    </row>
    <row r="28" spans="2:6" ht="16.5">
      <c r="B28" s="263" t="s">
        <v>277</v>
      </c>
      <c r="C28" s="283" t="s">
        <v>1002</v>
      </c>
      <c r="D28" s="284">
        <v>2</v>
      </c>
      <c r="E28" s="59"/>
      <c r="F28" s="60">
        <f>D28*E28</f>
        <v>0</v>
      </c>
    </row>
    <row r="29" spans="2:6" ht="16.5">
      <c r="B29" s="263"/>
      <c r="C29" s="285"/>
      <c r="D29" s="286"/>
      <c r="E29" s="287"/>
      <c r="F29" s="288"/>
    </row>
    <row r="30" spans="1:6" ht="84.75" customHeight="1">
      <c r="A30" s="253">
        <v>5</v>
      </c>
      <c r="B30" s="263" t="s">
        <v>101</v>
      </c>
      <c r="C30" s="278"/>
      <c r="D30" s="280"/>
      <c r="E30" s="281"/>
      <c r="F30" s="282"/>
    </row>
    <row r="31" spans="2:6" ht="16.5">
      <c r="B31" s="263" t="s">
        <v>274</v>
      </c>
      <c r="C31" s="283" t="s">
        <v>1002</v>
      </c>
      <c r="D31" s="284">
        <v>3</v>
      </c>
      <c r="E31" s="59"/>
      <c r="F31" s="60">
        <f>D31*E31</f>
        <v>0</v>
      </c>
    </row>
    <row r="32" spans="2:6" ht="16.5">
      <c r="B32" s="263"/>
      <c r="C32" s="285"/>
      <c r="D32" s="286"/>
      <c r="E32" s="287"/>
      <c r="F32" s="288"/>
    </row>
    <row r="33" spans="1:6" ht="37.5" customHeight="1">
      <c r="A33" s="253">
        <v>6</v>
      </c>
      <c r="B33" s="263" t="s">
        <v>102</v>
      </c>
      <c r="C33" s="278"/>
      <c r="D33" s="280"/>
      <c r="E33" s="281"/>
      <c r="F33" s="282"/>
    </row>
    <row r="34" spans="2:6" ht="16.5">
      <c r="B34" s="263" t="s">
        <v>276</v>
      </c>
      <c r="C34" s="283" t="s">
        <v>1002</v>
      </c>
      <c r="D34" s="284">
        <v>5</v>
      </c>
      <c r="E34" s="59"/>
      <c r="F34" s="60">
        <f>D34*E34</f>
        <v>0</v>
      </c>
    </row>
    <row r="35" spans="2:6" ht="16.5">
      <c r="B35" s="263"/>
      <c r="C35" s="285"/>
      <c r="D35" s="286"/>
      <c r="E35" s="287"/>
      <c r="F35" s="288"/>
    </row>
    <row r="36" spans="1:6" ht="102.75" customHeight="1">
      <c r="A36" s="253">
        <v>7</v>
      </c>
      <c r="B36" s="263" t="s">
        <v>103</v>
      </c>
      <c r="C36" s="278"/>
      <c r="D36" s="280"/>
      <c r="E36" s="281"/>
      <c r="F36" s="282"/>
    </row>
    <row r="37" spans="2:6" ht="16.5">
      <c r="B37" s="263" t="s">
        <v>277</v>
      </c>
      <c r="C37" s="283" t="s">
        <v>1002</v>
      </c>
      <c r="D37" s="284">
        <v>4</v>
      </c>
      <c r="E37" s="59"/>
      <c r="F37" s="60">
        <f>D37*E37</f>
        <v>0</v>
      </c>
    </row>
    <row r="38" spans="2:6" ht="16.5">
      <c r="B38" s="263"/>
      <c r="C38" s="285"/>
      <c r="D38" s="286"/>
      <c r="E38" s="287"/>
      <c r="F38" s="288"/>
    </row>
    <row r="39" spans="1:6" ht="99">
      <c r="A39" s="253">
        <v>8</v>
      </c>
      <c r="B39" s="263" t="s">
        <v>103</v>
      </c>
      <c r="C39" s="278"/>
      <c r="D39" s="280"/>
      <c r="E39" s="281"/>
      <c r="F39" s="282"/>
    </row>
    <row r="40" spans="2:6" ht="16.5">
      <c r="B40" s="263" t="s">
        <v>274</v>
      </c>
      <c r="C40" s="283" t="s">
        <v>1002</v>
      </c>
      <c r="D40" s="284">
        <v>7</v>
      </c>
      <c r="E40" s="59"/>
      <c r="F40" s="60">
        <f>D40*E40</f>
        <v>0</v>
      </c>
    </row>
    <row r="41" spans="2:6" ht="16.5">
      <c r="B41" s="263"/>
      <c r="C41" s="285"/>
      <c r="D41" s="286"/>
      <c r="E41" s="287"/>
      <c r="F41" s="288"/>
    </row>
    <row r="42" spans="1:6" ht="105" customHeight="1">
      <c r="A42" s="253">
        <v>9</v>
      </c>
      <c r="B42" s="263" t="s">
        <v>103</v>
      </c>
      <c r="C42" s="278"/>
      <c r="D42" s="280"/>
      <c r="E42" s="281"/>
      <c r="F42" s="282"/>
    </row>
    <row r="43" spans="2:6" ht="16.5">
      <c r="B43" s="263" t="s">
        <v>281</v>
      </c>
      <c r="C43" s="283" t="s">
        <v>1002</v>
      </c>
      <c r="D43" s="284">
        <v>9</v>
      </c>
      <c r="E43" s="59"/>
      <c r="F43" s="60">
        <f>D43*E43</f>
        <v>0</v>
      </c>
    </row>
    <row r="44" spans="2:6" ht="16.5">
      <c r="B44" s="263"/>
      <c r="C44" s="285"/>
      <c r="D44" s="286"/>
      <c r="E44" s="287"/>
      <c r="F44" s="288"/>
    </row>
    <row r="45" spans="1:6" ht="102.75" customHeight="1">
      <c r="A45" s="253">
        <v>10</v>
      </c>
      <c r="B45" s="263" t="s">
        <v>104</v>
      </c>
      <c r="C45" s="278"/>
      <c r="D45" s="280"/>
      <c r="E45" s="281"/>
      <c r="F45" s="282"/>
    </row>
    <row r="46" spans="2:6" ht="16.5">
      <c r="B46" s="263" t="s">
        <v>278</v>
      </c>
      <c r="C46" s="283" t="s">
        <v>1002</v>
      </c>
      <c r="D46" s="284">
        <v>13</v>
      </c>
      <c r="E46" s="59"/>
      <c r="F46" s="60">
        <f>D46*E46</f>
        <v>0</v>
      </c>
    </row>
    <row r="47" spans="2:6" ht="16.5">
      <c r="B47" s="263"/>
      <c r="C47" s="285"/>
      <c r="D47" s="286"/>
      <c r="E47" s="287"/>
      <c r="F47" s="288"/>
    </row>
    <row r="48" spans="1:6" ht="85.5" customHeight="1">
      <c r="A48" s="253">
        <v>11</v>
      </c>
      <c r="B48" s="263" t="s">
        <v>105</v>
      </c>
      <c r="C48" s="278"/>
      <c r="D48" s="280"/>
      <c r="E48" s="281"/>
      <c r="F48" s="282"/>
    </row>
    <row r="49" spans="2:6" ht="16.5">
      <c r="B49" s="263" t="s">
        <v>278</v>
      </c>
      <c r="C49" s="283" t="s">
        <v>1002</v>
      </c>
      <c r="D49" s="284">
        <v>11</v>
      </c>
      <c r="E49" s="59"/>
      <c r="F49" s="60">
        <f>D49*E49</f>
        <v>0</v>
      </c>
    </row>
    <row r="50" spans="2:6" ht="16.5">
      <c r="B50" s="263"/>
      <c r="C50" s="283"/>
      <c r="D50" s="284"/>
      <c r="E50" s="289"/>
      <c r="F50" s="290"/>
    </row>
    <row r="51" spans="1:6" ht="16.5">
      <c r="A51" s="266"/>
      <c r="B51" s="291" t="s">
        <v>279</v>
      </c>
      <c r="C51" s="292"/>
      <c r="D51" s="293"/>
      <c r="E51" s="294"/>
      <c r="F51" s="295"/>
    </row>
    <row r="52" spans="1:6" ht="16.5">
      <c r="A52" s="265"/>
      <c r="B52" s="263"/>
      <c r="C52" s="285"/>
      <c r="D52" s="286"/>
      <c r="E52" s="287"/>
      <c r="F52" s="288"/>
    </row>
    <row r="53" spans="1:6" ht="133.5" customHeight="1">
      <c r="A53" s="253">
        <v>1</v>
      </c>
      <c r="B53" s="263" t="s">
        <v>106</v>
      </c>
      <c r="C53" s="278"/>
      <c r="D53" s="280"/>
      <c r="E53" s="281"/>
      <c r="F53" s="282"/>
    </row>
    <row r="54" spans="2:6" ht="16.5">
      <c r="B54" s="263" t="s">
        <v>99</v>
      </c>
      <c r="C54" s="283" t="s">
        <v>1002</v>
      </c>
      <c r="D54" s="284">
        <v>6</v>
      </c>
      <c r="E54" s="59"/>
      <c r="F54" s="60">
        <f>D54*E54</f>
        <v>0</v>
      </c>
    </row>
    <row r="55" spans="2:6" ht="16.5">
      <c r="B55" s="263"/>
      <c r="C55" s="285"/>
      <c r="D55" s="286"/>
      <c r="E55" s="287"/>
      <c r="F55" s="288"/>
    </row>
    <row r="56" spans="1:6" ht="137.25" customHeight="1">
      <c r="A56" s="253">
        <v>2</v>
      </c>
      <c r="B56" s="263" t="s">
        <v>107</v>
      </c>
      <c r="C56" s="278"/>
      <c r="D56" s="280"/>
      <c r="E56" s="281"/>
      <c r="F56" s="282"/>
    </row>
    <row r="57" spans="2:6" ht="16.5">
      <c r="B57" s="263" t="s">
        <v>99</v>
      </c>
      <c r="C57" s="283" t="s">
        <v>1002</v>
      </c>
      <c r="D57" s="284">
        <v>14</v>
      </c>
      <c r="E57" s="59"/>
      <c r="F57" s="60">
        <f>D57*E57</f>
        <v>0</v>
      </c>
    </row>
    <row r="58" spans="2:6" ht="16.5">
      <c r="B58" s="263"/>
      <c r="C58" s="285"/>
      <c r="D58" s="286"/>
      <c r="E58" s="287"/>
      <c r="F58" s="288"/>
    </row>
    <row r="59" spans="1:6" ht="135" customHeight="1">
      <c r="A59" s="253">
        <v>3</v>
      </c>
      <c r="B59" s="263" t="s">
        <v>108</v>
      </c>
      <c r="C59" s="278"/>
      <c r="D59" s="280"/>
      <c r="E59" s="281"/>
      <c r="F59" s="282"/>
    </row>
    <row r="60" spans="2:6" ht="16.5">
      <c r="B60" s="263" t="s">
        <v>280</v>
      </c>
      <c r="C60" s="283" t="s">
        <v>1002</v>
      </c>
      <c r="D60" s="284">
        <v>5</v>
      </c>
      <c r="E60" s="59"/>
      <c r="F60" s="60">
        <f>D60*E60</f>
        <v>0</v>
      </c>
    </row>
    <row r="61" spans="2:6" ht="16.5">
      <c r="B61" s="263"/>
      <c r="C61" s="285"/>
      <c r="D61" s="286"/>
      <c r="E61" s="287"/>
      <c r="F61" s="288"/>
    </row>
    <row r="62" spans="1:6" ht="102.75" customHeight="1">
      <c r="A62" s="253">
        <v>4</v>
      </c>
      <c r="B62" s="263" t="s">
        <v>109</v>
      </c>
      <c r="C62" s="278"/>
      <c r="D62" s="280"/>
      <c r="E62" s="281"/>
      <c r="F62" s="282"/>
    </row>
    <row r="63" spans="2:6" ht="16.5">
      <c r="B63" s="263" t="s">
        <v>273</v>
      </c>
      <c r="C63" s="283" t="s">
        <v>1002</v>
      </c>
      <c r="D63" s="284">
        <v>4</v>
      </c>
      <c r="E63" s="59"/>
      <c r="F63" s="60">
        <f>D63*E63</f>
        <v>0</v>
      </c>
    </row>
    <row r="64" spans="2:6" ht="16.5">
      <c r="B64" s="263"/>
      <c r="C64" s="285"/>
      <c r="D64" s="286"/>
      <c r="E64" s="287"/>
      <c r="F64" s="288"/>
    </row>
    <row r="65" spans="1:6" ht="69.75" customHeight="1">
      <c r="A65" s="253">
        <v>5</v>
      </c>
      <c r="B65" s="263" t="s">
        <v>110</v>
      </c>
      <c r="C65" s="278"/>
      <c r="D65" s="280"/>
      <c r="E65" s="281"/>
      <c r="F65" s="282"/>
    </row>
    <row r="66" spans="2:6" ht="16.5">
      <c r="B66" s="263" t="s">
        <v>275</v>
      </c>
      <c r="C66" s="283" t="s">
        <v>1002</v>
      </c>
      <c r="D66" s="284">
        <v>2</v>
      </c>
      <c r="E66" s="59"/>
      <c r="F66" s="60">
        <f>D66*E66</f>
        <v>0</v>
      </c>
    </row>
    <row r="67" spans="2:6" ht="16.5">
      <c r="B67" s="263"/>
      <c r="C67" s="285"/>
      <c r="D67" s="286"/>
      <c r="E67" s="287"/>
      <c r="F67" s="288"/>
    </row>
    <row r="68" spans="1:6" ht="102" customHeight="1">
      <c r="A68" s="253">
        <v>6</v>
      </c>
      <c r="B68" s="263" t="s">
        <v>100</v>
      </c>
      <c r="C68" s="278"/>
      <c r="D68" s="296"/>
      <c r="E68" s="281"/>
      <c r="F68" s="282"/>
    </row>
    <row r="69" spans="2:6" ht="16.5">
      <c r="B69" s="263" t="s">
        <v>277</v>
      </c>
      <c r="C69" s="283" t="s">
        <v>1002</v>
      </c>
      <c r="D69" s="284">
        <v>3</v>
      </c>
      <c r="E69" s="59"/>
      <c r="F69" s="60">
        <f>D69*E69</f>
        <v>0</v>
      </c>
    </row>
    <row r="70" spans="2:6" ht="16.5">
      <c r="B70" s="263"/>
      <c r="C70" s="285"/>
      <c r="D70" s="286"/>
      <c r="E70" s="287"/>
      <c r="F70" s="288"/>
    </row>
    <row r="71" spans="1:6" ht="102" customHeight="1">
      <c r="A71" s="253">
        <v>7</v>
      </c>
      <c r="B71" s="263" t="s">
        <v>111</v>
      </c>
      <c r="C71" s="278"/>
      <c r="D71" s="280"/>
      <c r="E71" s="281"/>
      <c r="F71" s="282"/>
    </row>
    <row r="72" spans="2:6" ht="16.5">
      <c r="B72" s="263" t="s">
        <v>278</v>
      </c>
      <c r="C72" s="283" t="s">
        <v>1002</v>
      </c>
      <c r="D72" s="284">
        <v>1</v>
      </c>
      <c r="E72" s="59"/>
      <c r="F72" s="60">
        <f>D72*E72</f>
        <v>0</v>
      </c>
    </row>
    <row r="73" spans="2:6" ht="16.5">
      <c r="B73" s="263"/>
      <c r="C73" s="285"/>
      <c r="D73" s="286"/>
      <c r="E73" s="287"/>
      <c r="F73" s="288"/>
    </row>
    <row r="74" spans="1:6" ht="102" customHeight="1">
      <c r="A74" s="253">
        <v>8</v>
      </c>
      <c r="B74" s="263" t="s">
        <v>103</v>
      </c>
      <c r="C74" s="278"/>
      <c r="D74" s="280"/>
      <c r="E74" s="281"/>
      <c r="F74" s="282"/>
    </row>
    <row r="75" spans="2:6" ht="16.5">
      <c r="B75" s="263" t="s">
        <v>277</v>
      </c>
      <c r="C75" s="283" t="s">
        <v>1002</v>
      </c>
      <c r="D75" s="284">
        <v>7</v>
      </c>
      <c r="E75" s="59"/>
      <c r="F75" s="60">
        <f>D75*E75</f>
        <v>0</v>
      </c>
    </row>
    <row r="76" spans="2:6" ht="16.5">
      <c r="B76" s="263"/>
      <c r="C76" s="285"/>
      <c r="D76" s="286"/>
      <c r="E76" s="287"/>
      <c r="F76" s="288"/>
    </row>
    <row r="77" spans="1:6" ht="102" customHeight="1">
      <c r="A77" s="253">
        <v>9</v>
      </c>
      <c r="B77" s="263" t="s">
        <v>103</v>
      </c>
      <c r="C77" s="278"/>
      <c r="D77" s="280"/>
      <c r="E77" s="281"/>
      <c r="F77" s="282"/>
    </row>
    <row r="78" spans="2:6" ht="16.5">
      <c r="B78" s="263" t="s">
        <v>112</v>
      </c>
      <c r="C78" s="283" t="s">
        <v>1002</v>
      </c>
      <c r="D78" s="284">
        <v>2</v>
      </c>
      <c r="E78" s="59"/>
      <c r="F78" s="60">
        <f>D78*E78</f>
        <v>0</v>
      </c>
    </row>
    <row r="79" spans="2:6" ht="16.5">
      <c r="B79" s="263"/>
      <c r="C79" s="285"/>
      <c r="D79" s="286"/>
      <c r="E79" s="287"/>
      <c r="F79" s="288"/>
    </row>
    <row r="80" spans="1:6" ht="99.75" customHeight="1">
      <c r="A80" s="253">
        <v>10</v>
      </c>
      <c r="B80" s="263" t="s">
        <v>103</v>
      </c>
      <c r="C80" s="278"/>
      <c r="D80" s="280"/>
      <c r="E80" s="281"/>
      <c r="F80" s="282"/>
    </row>
    <row r="81" spans="2:6" ht="16.5">
      <c r="B81" s="263" t="s">
        <v>274</v>
      </c>
      <c r="C81" s="283" t="s">
        <v>1002</v>
      </c>
      <c r="D81" s="284">
        <v>2</v>
      </c>
      <c r="E81" s="59"/>
      <c r="F81" s="60">
        <f>D81*E81</f>
        <v>0</v>
      </c>
    </row>
    <row r="82" spans="1:6" ht="16.5">
      <c r="A82" s="266"/>
      <c r="B82" s="299"/>
      <c r="C82" s="302"/>
      <c r="D82" s="303"/>
      <c r="E82" s="304"/>
      <c r="F82" s="305"/>
    </row>
    <row r="83" spans="1:6" ht="117" customHeight="1">
      <c r="A83" s="266">
        <v>11</v>
      </c>
      <c r="B83" s="263" t="s">
        <v>113</v>
      </c>
      <c r="C83" s="306"/>
      <c r="D83" s="280"/>
      <c r="E83" s="307"/>
      <c r="F83" s="308"/>
    </row>
    <row r="84" spans="1:6" ht="16.5">
      <c r="A84" s="266"/>
      <c r="B84" s="263" t="s">
        <v>278</v>
      </c>
      <c r="C84" s="300" t="s">
        <v>1002</v>
      </c>
      <c r="D84" s="309">
        <v>6</v>
      </c>
      <c r="E84" s="59"/>
      <c r="F84" s="60">
        <f>D84*E84</f>
        <v>0</v>
      </c>
    </row>
    <row r="85" spans="1:6" ht="16.5">
      <c r="A85" s="265"/>
      <c r="B85" s="298"/>
      <c r="C85" s="283"/>
      <c r="D85" s="284"/>
      <c r="E85" s="289"/>
      <c r="F85" s="290"/>
    </row>
    <row r="86" spans="1:6" ht="16.5">
      <c r="A86" s="266"/>
      <c r="B86" s="310" t="s">
        <v>282</v>
      </c>
      <c r="C86" s="292"/>
      <c r="D86" s="293"/>
      <c r="E86" s="311"/>
      <c r="F86" s="312">
        <f>SUM(F19+F22+F25+F28+F31+F34+F37+F40+F43+F46+F49+F54+F57+F60+F63+F66+F69+F72+F75+F78+F81+F84)</f>
        <v>0</v>
      </c>
    </row>
    <row r="89" spans="2:6" ht="16.5">
      <c r="B89" s="19" t="s">
        <v>283</v>
      </c>
      <c r="D89" s="259"/>
      <c r="E89" s="260"/>
      <c r="F89" s="261"/>
    </row>
    <row r="91" spans="2:6" ht="16.5">
      <c r="B91" s="593" t="s">
        <v>284</v>
      </c>
      <c r="C91" s="586"/>
      <c r="D91" s="586"/>
      <c r="E91" s="586"/>
      <c r="F91" s="586"/>
    </row>
    <row r="93" spans="1:6" ht="16.5">
      <c r="A93" s="265"/>
      <c r="C93" s="18" t="s">
        <v>988</v>
      </c>
      <c r="D93" s="273" t="s">
        <v>989</v>
      </c>
      <c r="E93" s="274" t="s">
        <v>990</v>
      </c>
      <c r="F93" s="37" t="s">
        <v>991</v>
      </c>
    </row>
    <row r="94" spans="1:6" ht="16.5">
      <c r="A94" s="266"/>
      <c r="B94" s="313" t="s">
        <v>285</v>
      </c>
      <c r="C94" s="314"/>
      <c r="D94" s="293"/>
      <c r="E94" s="294"/>
      <c r="F94" s="315"/>
    </row>
    <row r="95" spans="1:6" ht="16.5">
      <c r="A95" s="266"/>
      <c r="B95" s="316"/>
      <c r="C95" s="317"/>
      <c r="D95" s="303"/>
      <c r="E95" s="304"/>
      <c r="F95" s="318"/>
    </row>
    <row r="96" spans="1:6" ht="34.5" customHeight="1">
      <c r="A96" s="319">
        <v>1</v>
      </c>
      <c r="B96" s="320" t="s">
        <v>286</v>
      </c>
      <c r="C96" s="321"/>
      <c r="D96" s="301"/>
      <c r="E96" s="307"/>
      <c r="F96" s="308"/>
    </row>
    <row r="97" spans="1:6" ht="16.5">
      <c r="A97" s="322"/>
      <c r="B97" s="320" t="s">
        <v>287</v>
      </c>
      <c r="C97" s="214" t="s">
        <v>4</v>
      </c>
      <c r="D97" s="309">
        <v>120</v>
      </c>
      <c r="E97" s="59"/>
      <c r="F97" s="60">
        <f>D97*E97</f>
        <v>0</v>
      </c>
    </row>
    <row r="98" spans="1:6" ht="16.5">
      <c r="A98" s="322"/>
      <c r="B98" s="320" t="s">
        <v>288</v>
      </c>
      <c r="C98" s="214" t="s">
        <v>4</v>
      </c>
      <c r="D98" s="309">
        <v>35</v>
      </c>
      <c r="E98" s="59"/>
      <c r="F98" s="60">
        <f>D98*E98</f>
        <v>0</v>
      </c>
    </row>
    <row r="99" spans="1:6" ht="16.5">
      <c r="A99" s="322"/>
      <c r="B99" s="320" t="s">
        <v>289</v>
      </c>
      <c r="C99" s="214" t="s">
        <v>4</v>
      </c>
      <c r="D99" s="309">
        <v>180</v>
      </c>
      <c r="E99" s="59"/>
      <c r="F99" s="60">
        <f>D99*E99</f>
        <v>0</v>
      </c>
    </row>
    <row r="100" spans="1:6" ht="16.5">
      <c r="A100" s="322"/>
      <c r="B100" s="320"/>
      <c r="C100" s="317"/>
      <c r="D100" s="303"/>
      <c r="E100" s="304"/>
      <c r="F100" s="305"/>
    </row>
    <row r="101" spans="1:6" ht="33.75" customHeight="1">
      <c r="A101" s="319" t="s">
        <v>290</v>
      </c>
      <c r="B101" s="320" t="s">
        <v>291</v>
      </c>
      <c r="C101" s="321"/>
      <c r="D101" s="301"/>
      <c r="E101" s="307"/>
      <c r="F101" s="308"/>
    </row>
    <row r="102" spans="1:6" ht="16.5">
      <c r="A102" s="319"/>
      <c r="B102" s="320" t="s">
        <v>292</v>
      </c>
      <c r="C102" s="214" t="s">
        <v>1002</v>
      </c>
      <c r="D102" s="309">
        <v>4</v>
      </c>
      <c r="E102" s="59"/>
      <c r="F102" s="60">
        <f>D102*E102</f>
        <v>0</v>
      </c>
    </row>
    <row r="103" spans="1:6" ht="16.5">
      <c r="A103" s="322"/>
      <c r="B103" s="320" t="s">
        <v>293</v>
      </c>
      <c r="C103" s="214" t="s">
        <v>1002</v>
      </c>
      <c r="D103" s="309">
        <v>4</v>
      </c>
      <c r="E103" s="59"/>
      <c r="F103" s="60">
        <f>D103*E103</f>
        <v>0</v>
      </c>
    </row>
    <row r="104" spans="1:6" ht="16.5">
      <c r="A104" s="322"/>
      <c r="B104" s="320" t="s">
        <v>294</v>
      </c>
      <c r="C104" s="214" t="s">
        <v>1002</v>
      </c>
      <c r="D104" s="309">
        <v>8</v>
      </c>
      <c r="E104" s="59"/>
      <c r="F104" s="60">
        <f>D104*E104</f>
        <v>0</v>
      </c>
    </row>
    <row r="105" spans="1:6" ht="16.5">
      <c r="A105" s="319"/>
      <c r="B105" s="316"/>
      <c r="C105" s="317"/>
      <c r="D105" s="303"/>
      <c r="E105" s="304"/>
      <c r="F105" s="305"/>
    </row>
    <row r="106" spans="1:6" ht="48.75" customHeight="1">
      <c r="A106" s="319">
        <v>3</v>
      </c>
      <c r="B106" s="326" t="s">
        <v>526</v>
      </c>
      <c r="C106" s="327"/>
      <c r="D106" s="280"/>
      <c r="E106" s="307"/>
      <c r="F106" s="308"/>
    </row>
    <row r="107" spans="1:6" ht="16.5">
      <c r="A107" s="319"/>
      <c r="B107" s="320" t="s">
        <v>525</v>
      </c>
      <c r="C107" s="214" t="s">
        <v>4</v>
      </c>
      <c r="D107" s="301">
        <v>350</v>
      </c>
      <c r="E107" s="59"/>
      <c r="F107" s="60">
        <f>D107*E107</f>
        <v>0</v>
      </c>
    </row>
    <row r="108" spans="1:6" ht="16.5">
      <c r="A108" s="319"/>
      <c r="B108" s="328"/>
      <c r="C108" s="317"/>
      <c r="D108" s="303"/>
      <c r="E108" s="304"/>
      <c r="F108" s="305"/>
    </row>
    <row r="109" spans="1:7" ht="51" customHeight="1">
      <c r="A109" s="319">
        <v>4</v>
      </c>
      <c r="B109" s="320" t="s">
        <v>338</v>
      </c>
      <c r="C109" s="321"/>
      <c r="D109" s="301"/>
      <c r="E109" s="307"/>
      <c r="F109" s="308"/>
      <c r="G109" s="14"/>
    </row>
    <row r="110" spans="1:6" ht="16.5">
      <c r="A110" s="319"/>
      <c r="B110" s="483" t="s">
        <v>339</v>
      </c>
      <c r="C110" s="214" t="s">
        <v>4</v>
      </c>
      <c r="D110" s="416">
        <v>66</v>
      </c>
      <c r="E110" s="59"/>
      <c r="F110" s="60">
        <f>D110*E110</f>
        <v>0</v>
      </c>
    </row>
    <row r="111" spans="1:6" ht="16.5">
      <c r="A111" s="319"/>
      <c r="B111" s="483" t="s">
        <v>340</v>
      </c>
      <c r="C111" s="214" t="s">
        <v>4</v>
      </c>
      <c r="D111" s="416">
        <v>54</v>
      </c>
      <c r="E111" s="59"/>
      <c r="F111" s="60">
        <f>D111*E111</f>
        <v>0</v>
      </c>
    </row>
    <row r="112" spans="1:6" ht="16.5">
      <c r="A112" s="319"/>
      <c r="B112" s="483" t="s">
        <v>341</v>
      </c>
      <c r="C112" s="214" t="s">
        <v>4</v>
      </c>
      <c r="D112" s="416">
        <v>40</v>
      </c>
      <c r="E112" s="59"/>
      <c r="F112" s="60">
        <f>D112*E112</f>
        <v>0</v>
      </c>
    </row>
    <row r="113" spans="1:6" ht="16.5">
      <c r="A113" s="319"/>
      <c r="B113" s="483" t="s">
        <v>342</v>
      </c>
      <c r="C113" s="484" t="s">
        <v>4</v>
      </c>
      <c r="D113" s="476">
        <v>20</v>
      </c>
      <c r="E113" s="59"/>
      <c r="F113" s="60">
        <f>D113*E113</f>
        <v>0</v>
      </c>
    </row>
    <row r="114" spans="1:6" ht="16.5">
      <c r="A114" s="319"/>
      <c r="B114" s="482"/>
      <c r="C114" s="481"/>
      <c r="D114" s="303"/>
      <c r="E114" s="304"/>
      <c r="F114" s="305"/>
    </row>
    <row r="115" spans="1:6" ht="52.5" customHeight="1">
      <c r="A115" s="266">
        <v>5</v>
      </c>
      <c r="B115" s="320" t="s">
        <v>343</v>
      </c>
      <c r="C115" s="321"/>
      <c r="D115" s="301"/>
      <c r="E115" s="307"/>
      <c r="F115" s="308"/>
    </row>
    <row r="116" spans="1:6" ht="16.5">
      <c r="A116" s="319"/>
      <c r="B116" s="328" t="s">
        <v>339</v>
      </c>
      <c r="C116" s="214" t="s">
        <v>4</v>
      </c>
      <c r="D116" s="309">
        <v>66</v>
      </c>
      <c r="E116" s="59"/>
      <c r="F116" s="60">
        <f>D116*E116</f>
        <v>0</v>
      </c>
    </row>
    <row r="117" spans="1:6" ht="16.5">
      <c r="A117" s="319"/>
      <c r="B117" s="328" t="s">
        <v>340</v>
      </c>
      <c r="C117" s="214" t="s">
        <v>4</v>
      </c>
      <c r="D117" s="309">
        <v>54</v>
      </c>
      <c r="E117" s="59"/>
      <c r="F117" s="60">
        <f>D117*E117</f>
        <v>0</v>
      </c>
    </row>
    <row r="118" spans="1:6" ht="16.5">
      <c r="A118" s="319"/>
      <c r="B118" s="328" t="s">
        <v>341</v>
      </c>
      <c r="C118" s="214" t="s">
        <v>4</v>
      </c>
      <c r="D118" s="309">
        <v>40</v>
      </c>
      <c r="E118" s="59"/>
      <c r="F118" s="60">
        <f>D118*E118</f>
        <v>0</v>
      </c>
    </row>
    <row r="119" spans="1:6" ht="16.5">
      <c r="A119" s="319"/>
      <c r="B119" s="328" t="s">
        <v>342</v>
      </c>
      <c r="C119" s="214" t="s">
        <v>4</v>
      </c>
      <c r="D119" s="309">
        <v>20</v>
      </c>
      <c r="E119" s="59"/>
      <c r="F119" s="60">
        <f>D119*E119</f>
        <v>0</v>
      </c>
    </row>
    <row r="120" spans="1:6" ht="16.5">
      <c r="A120" s="319"/>
      <c r="B120" s="316"/>
      <c r="C120" s="214"/>
      <c r="D120" s="309"/>
      <c r="E120" s="324"/>
      <c r="F120" s="325"/>
    </row>
    <row r="121" spans="1:6" ht="20.25" customHeight="1">
      <c r="A121" s="319">
        <v>6</v>
      </c>
      <c r="B121" s="320" t="s">
        <v>114</v>
      </c>
      <c r="C121" s="306"/>
      <c r="D121" s="280"/>
      <c r="E121" s="307"/>
      <c r="F121" s="308"/>
    </row>
    <row r="122" spans="1:6" ht="16.5">
      <c r="A122" s="319"/>
      <c r="B122" s="320" t="s">
        <v>344</v>
      </c>
      <c r="C122" s="214" t="s">
        <v>4</v>
      </c>
      <c r="D122" s="309">
        <v>18</v>
      </c>
      <c r="E122" s="59"/>
      <c r="F122" s="60">
        <f>D122*E122</f>
        <v>0</v>
      </c>
    </row>
    <row r="123" spans="1:6" ht="16.5">
      <c r="A123" s="319"/>
      <c r="B123" s="316"/>
      <c r="C123" s="214"/>
      <c r="D123" s="309"/>
      <c r="E123" s="324"/>
      <c r="F123" s="325"/>
    </row>
    <row r="124" spans="1:6" ht="18.75" customHeight="1">
      <c r="A124" s="319">
        <v>7</v>
      </c>
      <c r="B124" s="320" t="s">
        <v>527</v>
      </c>
      <c r="C124" s="214" t="s">
        <v>665</v>
      </c>
      <c r="D124" s="309">
        <v>6</v>
      </c>
      <c r="E124" s="59"/>
      <c r="F124" s="60">
        <f>D124*E124</f>
        <v>0</v>
      </c>
    </row>
    <row r="125" spans="1:6" ht="16.5">
      <c r="A125" s="319"/>
      <c r="B125" s="316" t="s">
        <v>528</v>
      </c>
      <c r="C125" s="214"/>
      <c r="D125" s="309"/>
      <c r="E125" s="59"/>
      <c r="F125" s="60"/>
    </row>
    <row r="126" spans="1:6" ht="16.5">
      <c r="A126" s="319"/>
      <c r="B126" s="316"/>
      <c r="C126" s="214"/>
      <c r="D126" s="309"/>
      <c r="E126" s="324"/>
      <c r="F126" s="325"/>
    </row>
    <row r="127" spans="1:6" ht="34.5" customHeight="1">
      <c r="A127" s="319">
        <v>8</v>
      </c>
      <c r="B127" s="320" t="s">
        <v>115</v>
      </c>
      <c r="C127" s="214"/>
      <c r="D127" s="309"/>
      <c r="E127" s="324"/>
      <c r="F127" s="325"/>
    </row>
    <row r="128" spans="1:6" ht="16.5">
      <c r="A128" s="319"/>
      <c r="B128" s="316" t="s">
        <v>116</v>
      </c>
      <c r="C128" s="214" t="s">
        <v>4</v>
      </c>
      <c r="D128" s="309">
        <v>14</v>
      </c>
      <c r="E128" s="59"/>
      <c r="F128" s="60">
        <f>D128*E128</f>
        <v>0</v>
      </c>
    </row>
    <row r="129" spans="1:6" ht="16.5">
      <c r="A129" s="319"/>
      <c r="B129" s="316"/>
      <c r="C129" s="317"/>
      <c r="D129" s="303"/>
      <c r="E129" s="304"/>
      <c r="F129" s="305"/>
    </row>
    <row r="130" spans="1:6" ht="51.75" customHeight="1">
      <c r="A130" s="319">
        <v>9</v>
      </c>
      <c r="B130" s="320" t="s">
        <v>529</v>
      </c>
      <c r="C130" s="321"/>
      <c r="D130" s="301"/>
      <c r="E130" s="307"/>
      <c r="F130" s="308"/>
    </row>
    <row r="131" spans="1:6" ht="16.5">
      <c r="A131" s="319"/>
      <c r="B131" s="316" t="s">
        <v>530</v>
      </c>
      <c r="C131" s="214" t="s">
        <v>4</v>
      </c>
      <c r="D131" s="309">
        <v>120</v>
      </c>
      <c r="E131" s="59"/>
      <c r="F131" s="60">
        <f>D131*E131</f>
        <v>0</v>
      </c>
    </row>
    <row r="132" spans="1:6" ht="16.5">
      <c r="A132" s="319"/>
      <c r="B132" s="316"/>
      <c r="C132" s="214"/>
      <c r="D132" s="309"/>
      <c r="E132" s="324"/>
      <c r="F132" s="325"/>
    </row>
    <row r="133" spans="1:6" ht="16.5">
      <c r="A133" s="266"/>
      <c r="B133" s="313" t="s">
        <v>332</v>
      </c>
      <c r="C133" s="314"/>
      <c r="D133" s="293"/>
      <c r="E133" s="294"/>
      <c r="F133" s="295"/>
    </row>
    <row r="134" spans="1:6" ht="16.5">
      <c r="A134" s="266"/>
      <c r="B134" s="316"/>
      <c r="C134" s="317"/>
      <c r="D134" s="303"/>
      <c r="E134" s="304"/>
      <c r="F134" s="305"/>
    </row>
    <row r="135" spans="1:6" ht="36.75" customHeight="1">
      <c r="A135" s="319">
        <v>1</v>
      </c>
      <c r="B135" s="320" t="s">
        <v>295</v>
      </c>
      <c r="C135" s="321"/>
      <c r="D135" s="301"/>
      <c r="E135" s="307"/>
      <c r="F135" s="308"/>
    </row>
    <row r="136" spans="1:6" ht="16.5">
      <c r="A136" s="322"/>
      <c r="B136" s="320" t="s">
        <v>296</v>
      </c>
      <c r="C136" s="214" t="s">
        <v>4</v>
      </c>
      <c r="D136" s="309">
        <v>262</v>
      </c>
      <c r="E136" s="59"/>
      <c r="F136" s="60">
        <f aca="true" t="shared" si="0" ref="F136:F142">D136*E136</f>
        <v>0</v>
      </c>
    </row>
    <row r="137" spans="1:6" ht="16.5">
      <c r="A137" s="322"/>
      <c r="B137" s="320" t="s">
        <v>297</v>
      </c>
      <c r="C137" s="214" t="s">
        <v>4</v>
      </c>
      <c r="D137" s="309">
        <v>1044</v>
      </c>
      <c r="E137" s="59"/>
      <c r="F137" s="60">
        <f t="shared" si="0"/>
        <v>0</v>
      </c>
    </row>
    <row r="138" spans="1:6" ht="16.5">
      <c r="A138" s="322"/>
      <c r="B138" s="320" t="s">
        <v>298</v>
      </c>
      <c r="C138" s="214" t="s">
        <v>4</v>
      </c>
      <c r="D138" s="309">
        <v>520</v>
      </c>
      <c r="E138" s="59"/>
      <c r="F138" s="60">
        <f t="shared" si="0"/>
        <v>0</v>
      </c>
    </row>
    <row r="139" spans="1:6" ht="16.5">
      <c r="A139" s="322"/>
      <c r="B139" s="320" t="s">
        <v>333</v>
      </c>
      <c r="C139" s="214" t="s">
        <v>4</v>
      </c>
      <c r="D139" s="309">
        <v>315</v>
      </c>
      <c r="E139" s="59"/>
      <c r="F139" s="60">
        <f t="shared" si="0"/>
        <v>0</v>
      </c>
    </row>
    <row r="140" spans="1:6" ht="16.5">
      <c r="A140" s="322"/>
      <c r="B140" s="320" t="s">
        <v>299</v>
      </c>
      <c r="C140" s="214" t="s">
        <v>4</v>
      </c>
      <c r="D140" s="309">
        <v>1450</v>
      </c>
      <c r="E140" s="59"/>
      <c r="F140" s="60">
        <f t="shared" si="0"/>
        <v>0</v>
      </c>
    </row>
    <row r="141" spans="1:6" ht="16.5">
      <c r="A141" s="322"/>
      <c r="B141" s="320" t="s">
        <v>300</v>
      </c>
      <c r="C141" s="214" t="s">
        <v>4</v>
      </c>
      <c r="D141" s="309">
        <v>120</v>
      </c>
      <c r="E141" s="59"/>
      <c r="F141" s="60">
        <f t="shared" si="0"/>
        <v>0</v>
      </c>
    </row>
    <row r="142" spans="1:6" ht="16.5">
      <c r="A142" s="322"/>
      <c r="B142" s="320" t="s">
        <v>301</v>
      </c>
      <c r="C142" s="214" t="s">
        <v>4</v>
      </c>
      <c r="D142" s="309">
        <v>138</v>
      </c>
      <c r="E142" s="59"/>
      <c r="F142" s="60">
        <f t="shared" si="0"/>
        <v>0</v>
      </c>
    </row>
    <row r="143" spans="1:6" ht="16.5">
      <c r="A143" s="322"/>
      <c r="B143" s="320"/>
      <c r="C143" s="317"/>
      <c r="D143" s="303"/>
      <c r="E143" s="304"/>
      <c r="F143" s="305"/>
    </row>
    <row r="144" spans="1:6" ht="51.75" customHeight="1">
      <c r="A144" s="319">
        <v>2</v>
      </c>
      <c r="B144" s="320" t="s">
        <v>302</v>
      </c>
      <c r="C144" s="321"/>
      <c r="D144" s="301"/>
      <c r="E144" s="307"/>
      <c r="F144" s="308"/>
    </row>
    <row r="145" spans="1:6" ht="16.5">
      <c r="A145" s="322"/>
      <c r="B145" s="320" t="s">
        <v>303</v>
      </c>
      <c r="C145" s="214" t="s">
        <v>4</v>
      </c>
      <c r="D145" s="309">
        <v>110</v>
      </c>
      <c r="E145" s="59"/>
      <c r="F145" s="60">
        <f>D145*E145</f>
        <v>0</v>
      </c>
    </row>
    <row r="146" spans="1:6" ht="16.5">
      <c r="A146" s="322"/>
      <c r="B146" s="320" t="s">
        <v>304</v>
      </c>
      <c r="C146" s="214" t="s">
        <v>4</v>
      </c>
      <c r="D146" s="309">
        <v>75</v>
      </c>
      <c r="E146" s="59"/>
      <c r="F146" s="60">
        <f>D146*E146</f>
        <v>0</v>
      </c>
    </row>
    <row r="147" spans="1:6" ht="16.5">
      <c r="A147" s="322"/>
      <c r="B147" s="320" t="s">
        <v>305</v>
      </c>
      <c r="C147" s="214" t="s">
        <v>4</v>
      </c>
      <c r="D147" s="309">
        <v>75</v>
      </c>
      <c r="E147" s="59"/>
      <c r="F147" s="60">
        <f>D147*E147</f>
        <v>0</v>
      </c>
    </row>
    <row r="148" spans="1:6" ht="16.5">
      <c r="A148" s="322"/>
      <c r="B148" s="320" t="s">
        <v>306</v>
      </c>
      <c r="C148" s="214" t="s">
        <v>4</v>
      </c>
      <c r="D148" s="309">
        <v>50</v>
      </c>
      <c r="E148" s="59"/>
      <c r="F148" s="60">
        <f>D148*E148</f>
        <v>0</v>
      </c>
    </row>
    <row r="149" spans="1:6" ht="16.5">
      <c r="A149" s="319"/>
      <c r="B149" s="316"/>
      <c r="C149" s="317"/>
      <c r="D149" s="303"/>
      <c r="E149" s="304"/>
      <c r="F149" s="305"/>
    </row>
    <row r="150" spans="1:6" ht="49.5" customHeight="1">
      <c r="A150" s="319">
        <v>3</v>
      </c>
      <c r="B150" s="320" t="s">
        <v>531</v>
      </c>
      <c r="C150" s="327"/>
      <c r="E150" s="307"/>
      <c r="F150" s="308"/>
    </row>
    <row r="151" spans="1:6" ht="16.5">
      <c r="A151" s="319"/>
      <c r="B151" s="320" t="s">
        <v>525</v>
      </c>
      <c r="C151" s="214" t="s">
        <v>4</v>
      </c>
      <c r="D151" s="309">
        <v>1940</v>
      </c>
      <c r="E151" s="59"/>
      <c r="F151" s="60">
        <f>D151*E151</f>
        <v>0</v>
      </c>
    </row>
    <row r="152" spans="1:6" ht="16.5">
      <c r="A152" s="319"/>
      <c r="B152" s="316"/>
      <c r="C152" s="317"/>
      <c r="D152" s="303"/>
      <c r="E152" s="304"/>
      <c r="F152" s="305"/>
    </row>
    <row r="153" spans="1:6" ht="38.25" customHeight="1">
      <c r="A153" s="319">
        <v>4</v>
      </c>
      <c r="B153" s="320" t="s">
        <v>117</v>
      </c>
      <c r="C153" s="321"/>
      <c r="D153" s="301"/>
      <c r="E153" s="307"/>
      <c r="F153" s="308"/>
    </row>
    <row r="154" spans="1:6" ht="16.5">
      <c r="A154" s="319"/>
      <c r="B154" s="320" t="s">
        <v>307</v>
      </c>
      <c r="C154" s="214" t="s">
        <v>1002</v>
      </c>
      <c r="D154" s="309">
        <v>25</v>
      </c>
      <c r="E154" s="59"/>
      <c r="F154" s="60">
        <f>D154*E154</f>
        <v>0</v>
      </c>
    </row>
    <row r="155" spans="1:6" ht="16.5">
      <c r="A155" s="319"/>
      <c r="B155" s="320" t="s">
        <v>308</v>
      </c>
      <c r="C155" s="214" t="s">
        <v>1002</v>
      </c>
      <c r="D155" s="309">
        <v>25</v>
      </c>
      <c r="E155" s="59"/>
      <c r="F155" s="60">
        <f>D155*E155</f>
        <v>0</v>
      </c>
    </row>
    <row r="156" spans="1:6" ht="16.5">
      <c r="A156" s="319"/>
      <c r="B156" s="320" t="s">
        <v>309</v>
      </c>
      <c r="C156" s="214" t="s">
        <v>1002</v>
      </c>
      <c r="D156" s="309">
        <v>25</v>
      </c>
      <c r="E156" s="59"/>
      <c r="F156" s="60">
        <f>D156*E156</f>
        <v>0</v>
      </c>
    </row>
    <row r="157" spans="1:6" ht="16.5">
      <c r="A157" s="319"/>
      <c r="B157" s="316"/>
      <c r="C157" s="317"/>
      <c r="D157" s="303"/>
      <c r="E157" s="304"/>
      <c r="F157" s="305"/>
    </row>
    <row r="158" spans="1:6" ht="52.5" customHeight="1">
      <c r="A158" s="319">
        <v>5</v>
      </c>
      <c r="B158" s="320" t="s">
        <v>310</v>
      </c>
      <c r="C158" s="321"/>
      <c r="D158" s="301"/>
      <c r="E158" s="307"/>
      <c r="F158" s="308"/>
    </row>
    <row r="159" spans="1:6" ht="16.5">
      <c r="A159" s="319"/>
      <c r="B159" s="316" t="s">
        <v>311</v>
      </c>
      <c r="C159" s="214" t="s">
        <v>1002</v>
      </c>
      <c r="D159" s="309">
        <v>8</v>
      </c>
      <c r="E159" s="59"/>
      <c r="F159" s="60">
        <f>D159*E159</f>
        <v>0</v>
      </c>
    </row>
    <row r="160" spans="1:6" ht="16.5">
      <c r="A160" s="319"/>
      <c r="B160" s="316" t="s">
        <v>312</v>
      </c>
      <c r="C160" s="214" t="s">
        <v>1002</v>
      </c>
      <c r="D160" s="309">
        <v>18</v>
      </c>
      <c r="E160" s="59"/>
      <c r="F160" s="60">
        <f>D160*E160</f>
        <v>0</v>
      </c>
    </row>
    <row r="161" spans="1:6" ht="16.5">
      <c r="A161" s="319"/>
      <c r="B161" s="316" t="s">
        <v>313</v>
      </c>
      <c r="C161" s="214" t="s">
        <v>1002</v>
      </c>
      <c r="D161" s="309">
        <v>6</v>
      </c>
      <c r="E161" s="59"/>
      <c r="F161" s="60">
        <f>D161*E161</f>
        <v>0</v>
      </c>
    </row>
    <row r="162" spans="1:6" ht="16.5">
      <c r="A162" s="319"/>
      <c r="B162" s="316"/>
      <c r="C162" s="317"/>
      <c r="D162" s="303"/>
      <c r="E162" s="304"/>
      <c r="F162" s="305"/>
    </row>
    <row r="163" spans="1:6" ht="16.5">
      <c r="A163" s="319">
        <v>6</v>
      </c>
      <c r="B163" s="320" t="s">
        <v>314</v>
      </c>
      <c r="C163" s="214" t="s">
        <v>1002</v>
      </c>
      <c r="D163" s="309">
        <v>1</v>
      </c>
      <c r="E163" s="485"/>
      <c r="F163" s="325">
        <f>D163*E163</f>
        <v>0</v>
      </c>
    </row>
    <row r="164" spans="1:6" ht="16.5">
      <c r="A164" s="319"/>
      <c r="B164" s="320"/>
      <c r="C164" s="317"/>
      <c r="D164" s="303"/>
      <c r="E164" s="487"/>
      <c r="F164" s="305"/>
    </row>
    <row r="165" spans="1:6" ht="16.5">
      <c r="A165" s="319">
        <v>7</v>
      </c>
      <c r="B165" s="320" t="s">
        <v>315</v>
      </c>
      <c r="C165" s="317" t="s">
        <v>1002</v>
      </c>
      <c r="D165" s="303">
        <v>2</v>
      </c>
      <c r="E165" s="486"/>
      <c r="F165" s="325">
        <f>D165*E165</f>
        <v>0</v>
      </c>
    </row>
    <row r="166" spans="1:6" ht="16.5">
      <c r="A166" s="319"/>
      <c r="B166" s="320"/>
      <c r="C166" s="317"/>
      <c r="D166" s="303"/>
      <c r="E166" s="487"/>
      <c r="F166" s="305"/>
    </row>
    <row r="167" spans="1:6" ht="16.5">
      <c r="A167" s="319">
        <v>8</v>
      </c>
      <c r="B167" s="320" t="s">
        <v>316</v>
      </c>
      <c r="C167" s="317" t="s">
        <v>1002</v>
      </c>
      <c r="D167" s="303">
        <v>1</v>
      </c>
      <c r="E167" s="486"/>
      <c r="F167" s="325">
        <f>D167*E167</f>
        <v>0</v>
      </c>
    </row>
    <row r="168" spans="1:6" ht="16.5">
      <c r="A168" s="319"/>
      <c r="B168" s="320"/>
      <c r="C168" s="317"/>
      <c r="D168" s="303"/>
      <c r="E168" s="487"/>
      <c r="F168" s="305"/>
    </row>
    <row r="169" spans="1:6" ht="19.5" customHeight="1">
      <c r="A169" s="319">
        <v>9</v>
      </c>
      <c r="B169" s="320" t="s">
        <v>532</v>
      </c>
      <c r="C169" s="306"/>
      <c r="D169" s="323"/>
      <c r="E169" s="488"/>
      <c r="F169" s="13"/>
    </row>
    <row r="170" spans="1:6" ht="16.5">
      <c r="A170" s="319"/>
      <c r="B170" s="320" t="s">
        <v>533</v>
      </c>
      <c r="C170" s="214" t="s">
        <v>1002</v>
      </c>
      <c r="D170" s="309">
        <v>2</v>
      </c>
      <c r="E170" s="59"/>
      <c r="F170" s="60">
        <f>D170*E170</f>
        <v>0</v>
      </c>
    </row>
    <row r="171" spans="1:6" ht="16.5">
      <c r="A171" s="319"/>
      <c r="B171" s="316"/>
      <c r="C171" s="317"/>
      <c r="D171" s="303"/>
      <c r="E171" s="304"/>
      <c r="F171" s="305"/>
    </row>
    <row r="172" spans="1:6" ht="16.5">
      <c r="A172" s="319">
        <v>10</v>
      </c>
      <c r="B172" s="320" t="s">
        <v>317</v>
      </c>
      <c r="C172" s="214" t="s">
        <v>1002</v>
      </c>
      <c r="D172" s="309">
        <v>2</v>
      </c>
      <c r="E172" s="59"/>
      <c r="F172" s="60">
        <f>D172*E172</f>
        <v>0</v>
      </c>
    </row>
    <row r="173" spans="1:6" ht="16.5">
      <c r="A173" s="319"/>
      <c r="B173" s="316"/>
      <c r="C173" s="489"/>
      <c r="D173" s="490"/>
      <c r="E173" s="332"/>
      <c r="F173" s="318"/>
    </row>
    <row r="174" spans="1:6" ht="35.25" customHeight="1">
      <c r="A174" s="253">
        <v>11</v>
      </c>
      <c r="B174" s="320" t="s">
        <v>118</v>
      </c>
      <c r="C174" s="306"/>
      <c r="D174" s="280"/>
      <c r="E174" s="281"/>
      <c r="F174" s="282"/>
    </row>
    <row r="175" spans="2:6" ht="16.5">
      <c r="B175" s="316" t="s">
        <v>311</v>
      </c>
      <c r="C175" s="214" t="s">
        <v>1002</v>
      </c>
      <c r="D175" s="284">
        <v>2</v>
      </c>
      <c r="E175" s="59"/>
      <c r="F175" s="60">
        <f>D175*E175</f>
        <v>0</v>
      </c>
    </row>
    <row r="176" spans="2:6" ht="16.5">
      <c r="B176" s="316" t="s">
        <v>312</v>
      </c>
      <c r="C176" s="214" t="s">
        <v>1002</v>
      </c>
      <c r="D176" s="286">
        <v>4</v>
      </c>
      <c r="E176" s="165"/>
      <c r="F176" s="60">
        <f>D176*E176</f>
        <v>0</v>
      </c>
    </row>
    <row r="177" spans="2:6" ht="16.5">
      <c r="B177" s="316" t="s">
        <v>313</v>
      </c>
      <c r="C177" s="214" t="s">
        <v>1002</v>
      </c>
      <c r="D177" s="286">
        <v>1</v>
      </c>
      <c r="E177" s="165"/>
      <c r="F177" s="60">
        <f>D177*E177</f>
        <v>0</v>
      </c>
    </row>
    <row r="178" spans="1:6" ht="16.5">
      <c r="A178" s="319"/>
      <c r="B178" s="316"/>
      <c r="C178" s="317"/>
      <c r="D178" s="303"/>
      <c r="E178" s="304"/>
      <c r="F178" s="305"/>
    </row>
    <row r="179" spans="1:6" ht="54" customHeight="1">
      <c r="A179" s="319">
        <v>12</v>
      </c>
      <c r="B179" s="320" t="s">
        <v>318</v>
      </c>
      <c r="C179" s="321"/>
      <c r="D179" s="301"/>
      <c r="E179" s="307"/>
      <c r="F179" s="308"/>
    </row>
    <row r="180" spans="1:6" ht="16.5">
      <c r="A180" s="319"/>
      <c r="B180" s="316" t="s">
        <v>319</v>
      </c>
      <c r="C180" s="214" t="s">
        <v>1002</v>
      </c>
      <c r="D180" s="309">
        <v>52</v>
      </c>
      <c r="E180" s="59"/>
      <c r="F180" s="60">
        <f>D180*E180</f>
        <v>0</v>
      </c>
    </row>
    <row r="181" spans="1:6" ht="16.5">
      <c r="A181" s="319"/>
      <c r="B181" s="316"/>
      <c r="C181" s="317"/>
      <c r="D181" s="303"/>
      <c r="E181" s="304"/>
      <c r="F181" s="305"/>
    </row>
    <row r="182" spans="1:6" ht="84.75" customHeight="1">
      <c r="A182" s="319">
        <v>13</v>
      </c>
      <c r="B182" s="329" t="s">
        <v>119</v>
      </c>
      <c r="C182" s="321"/>
      <c r="D182" s="301"/>
      <c r="E182" s="307"/>
      <c r="F182" s="308"/>
    </row>
    <row r="183" spans="1:6" ht="16.5">
      <c r="A183" s="319"/>
      <c r="B183" s="316" t="s">
        <v>320</v>
      </c>
      <c r="C183" s="214" t="s">
        <v>4</v>
      </c>
      <c r="D183" s="309">
        <v>25</v>
      </c>
      <c r="E183" s="59"/>
      <c r="F183" s="60">
        <f>D183*E183</f>
        <v>0</v>
      </c>
    </row>
    <row r="184" spans="1:6" ht="16.5">
      <c r="A184" s="319"/>
      <c r="B184" s="316"/>
      <c r="C184" s="317"/>
      <c r="D184" s="303"/>
      <c r="E184" s="304"/>
      <c r="F184" s="305"/>
    </row>
    <row r="185" spans="1:6" ht="52.5" customHeight="1">
      <c r="A185" s="319">
        <v>14</v>
      </c>
      <c r="B185" s="320" t="s">
        <v>321</v>
      </c>
      <c r="C185" s="321"/>
      <c r="D185" s="301"/>
      <c r="E185" s="307"/>
      <c r="F185" s="308"/>
    </row>
    <row r="186" spans="1:6" ht="16.5">
      <c r="A186" s="319"/>
      <c r="B186" s="316" t="s">
        <v>319</v>
      </c>
      <c r="C186" s="214" t="s">
        <v>1002</v>
      </c>
      <c r="D186" s="309">
        <v>62</v>
      </c>
      <c r="E186" s="59"/>
      <c r="F186" s="60">
        <f>D186*E186</f>
        <v>0</v>
      </c>
    </row>
    <row r="187" spans="1:6" ht="16.5">
      <c r="A187" s="319"/>
      <c r="B187" s="316"/>
      <c r="C187" s="317"/>
      <c r="D187" s="303"/>
      <c r="E187" s="304"/>
      <c r="F187" s="305"/>
    </row>
    <row r="188" spans="1:6" ht="18" customHeight="1">
      <c r="A188" s="319">
        <v>15</v>
      </c>
      <c r="B188" s="320" t="s">
        <v>120</v>
      </c>
      <c r="C188" s="321"/>
      <c r="D188" s="301"/>
      <c r="E188" s="307"/>
      <c r="F188" s="308"/>
    </row>
    <row r="189" spans="1:6" ht="16.5">
      <c r="A189" s="319"/>
      <c r="B189" s="316" t="s">
        <v>319</v>
      </c>
      <c r="C189" s="214" t="s">
        <v>1002</v>
      </c>
      <c r="D189" s="309">
        <v>25</v>
      </c>
      <c r="E189" s="59"/>
      <c r="F189" s="60">
        <f>D189*E189</f>
        <v>0</v>
      </c>
    </row>
    <row r="190" spans="1:6" ht="16.5">
      <c r="A190" s="319"/>
      <c r="B190" s="316" t="s">
        <v>323</v>
      </c>
      <c r="C190" s="214" t="s">
        <v>1002</v>
      </c>
      <c r="D190" s="309">
        <v>19</v>
      </c>
      <c r="E190" s="59"/>
      <c r="F190" s="60">
        <f>D190*E190</f>
        <v>0</v>
      </c>
    </row>
    <row r="191" spans="1:6" ht="16.5">
      <c r="A191" s="319"/>
      <c r="B191" s="316"/>
      <c r="C191" s="317"/>
      <c r="D191" s="303"/>
      <c r="E191" s="304"/>
      <c r="F191" s="305"/>
    </row>
    <row r="192" spans="1:6" ht="34.5" customHeight="1">
      <c r="A192" s="319">
        <v>16</v>
      </c>
      <c r="B192" s="320" t="s">
        <v>324</v>
      </c>
      <c r="C192" s="321"/>
      <c r="D192" s="301"/>
      <c r="E192" s="491"/>
      <c r="F192" s="193"/>
    </row>
    <row r="193" spans="1:6" ht="16.5">
      <c r="A193" s="319"/>
      <c r="B193" s="316" t="s">
        <v>319</v>
      </c>
      <c r="C193" s="317" t="s">
        <v>1002</v>
      </c>
      <c r="D193" s="303">
        <v>2</v>
      </c>
      <c r="E193" s="165"/>
      <c r="F193" s="60">
        <f>D193*E193</f>
        <v>0</v>
      </c>
    </row>
    <row r="194" spans="1:6" ht="16.5">
      <c r="A194" s="319"/>
      <c r="B194" s="316" t="s">
        <v>323</v>
      </c>
      <c r="C194" s="317" t="s">
        <v>1002</v>
      </c>
      <c r="D194" s="303">
        <v>1</v>
      </c>
      <c r="E194" s="165"/>
      <c r="F194" s="60">
        <f>D194*E194</f>
        <v>0</v>
      </c>
    </row>
    <row r="195" spans="1:6" ht="16.5">
      <c r="A195" s="319"/>
      <c r="B195" s="320"/>
      <c r="C195" s="317"/>
      <c r="D195" s="303"/>
      <c r="E195" s="304"/>
      <c r="F195" s="305"/>
    </row>
    <row r="196" spans="1:6" ht="16.5">
      <c r="A196" s="319">
        <v>17</v>
      </c>
      <c r="B196" s="341" t="s">
        <v>325</v>
      </c>
      <c r="C196" s="214" t="s">
        <v>1002</v>
      </c>
      <c r="D196" s="309">
        <v>32</v>
      </c>
      <c r="E196" s="59"/>
      <c r="F196" s="60">
        <f>D196*E196</f>
        <v>0</v>
      </c>
    </row>
    <row r="197" spans="1:6" ht="16.5">
      <c r="A197" s="319"/>
      <c r="B197" s="316"/>
      <c r="C197" s="317"/>
      <c r="D197" s="303"/>
      <c r="E197" s="304"/>
      <c r="F197" s="305"/>
    </row>
    <row r="198" spans="1:6" ht="34.5" customHeight="1">
      <c r="A198" s="319">
        <v>18</v>
      </c>
      <c r="B198" s="320" t="s">
        <v>534</v>
      </c>
      <c r="C198" s="306"/>
      <c r="D198" s="280"/>
      <c r="E198" s="307"/>
      <c r="F198" s="308"/>
    </row>
    <row r="199" spans="1:6" ht="16.5">
      <c r="A199" s="319"/>
      <c r="B199" s="13" t="s">
        <v>535</v>
      </c>
      <c r="C199" s="321" t="s">
        <v>1002</v>
      </c>
      <c r="D199" s="301">
        <v>32</v>
      </c>
      <c r="E199" s="59"/>
      <c r="F199" s="60">
        <f>D199*E199</f>
        <v>0</v>
      </c>
    </row>
    <row r="200" spans="1:6" ht="16.5">
      <c r="A200" s="319"/>
      <c r="B200" s="316"/>
      <c r="C200" s="317"/>
      <c r="D200" s="303"/>
      <c r="E200" s="304"/>
      <c r="F200" s="305"/>
    </row>
    <row r="201" spans="1:6" ht="16.5">
      <c r="A201" s="319">
        <v>19</v>
      </c>
      <c r="B201" s="320" t="s">
        <v>536</v>
      </c>
      <c r="C201" s="321"/>
      <c r="D201" s="301"/>
      <c r="E201" s="307"/>
      <c r="F201" s="308"/>
    </row>
    <row r="202" spans="1:6" ht="16.5">
      <c r="A202" s="319"/>
      <c r="B202" s="316" t="s">
        <v>537</v>
      </c>
      <c r="C202" s="214" t="s">
        <v>1002</v>
      </c>
      <c r="D202" s="309">
        <v>5</v>
      </c>
      <c r="E202" s="59"/>
      <c r="F202" s="60">
        <f>D202*E202</f>
        <v>0</v>
      </c>
    </row>
    <row r="203" spans="1:6" ht="16.5">
      <c r="A203" s="319"/>
      <c r="B203" s="316"/>
      <c r="C203" s="317"/>
      <c r="D203" s="303"/>
      <c r="E203" s="383"/>
      <c r="F203" s="480"/>
    </row>
    <row r="204" spans="1:6" ht="51.75" customHeight="1">
      <c r="A204" s="319">
        <v>20</v>
      </c>
      <c r="B204" s="320" t="s">
        <v>538</v>
      </c>
      <c r="C204" s="489"/>
      <c r="D204" s="490"/>
      <c r="E204" s="488"/>
      <c r="F204" s="493"/>
    </row>
    <row r="205" spans="1:6" ht="16.5">
      <c r="A205" s="328"/>
      <c r="B205" s="316" t="s">
        <v>539</v>
      </c>
      <c r="C205" s="317" t="s">
        <v>1002</v>
      </c>
      <c r="D205" s="303">
        <v>1</v>
      </c>
      <c r="E205" s="165"/>
      <c r="F205" s="60">
        <f>D205*E205</f>
        <v>0</v>
      </c>
    </row>
    <row r="206" spans="1:6" ht="16.5">
      <c r="A206" s="13"/>
      <c r="C206" s="317"/>
      <c r="D206" s="303"/>
      <c r="E206" s="383"/>
      <c r="F206" s="480"/>
    </row>
    <row r="207" spans="1:7" ht="19.5" customHeight="1">
      <c r="A207" s="319">
        <v>21</v>
      </c>
      <c r="B207" s="320" t="s">
        <v>326</v>
      </c>
      <c r="C207" s="489"/>
      <c r="D207" s="490"/>
      <c r="E207" s="488"/>
      <c r="F207" s="493"/>
      <c r="G207" s="14"/>
    </row>
    <row r="208" spans="1:6" ht="16.5">
      <c r="A208" s="492"/>
      <c r="B208" s="316" t="s">
        <v>327</v>
      </c>
      <c r="C208" s="317" t="s">
        <v>1002</v>
      </c>
      <c r="D208" s="303">
        <v>6</v>
      </c>
      <c r="E208" s="165"/>
      <c r="F208" s="60">
        <f>D208*E208</f>
        <v>0</v>
      </c>
    </row>
    <row r="209" spans="1:6" ht="16.5">
      <c r="A209" s="319"/>
      <c r="B209" s="316"/>
      <c r="C209" s="317"/>
      <c r="D209" s="303"/>
      <c r="E209" s="304"/>
      <c r="F209" s="305"/>
    </row>
    <row r="210" spans="1:6" ht="20.25" customHeight="1">
      <c r="A210" s="319">
        <v>22</v>
      </c>
      <c r="B210" s="320" t="s">
        <v>328</v>
      </c>
      <c r="C210" s="306"/>
      <c r="D210" s="280"/>
      <c r="E210" s="307"/>
      <c r="F210" s="308"/>
    </row>
    <row r="211" spans="1:6" ht="16.5">
      <c r="A211" s="319"/>
      <c r="B211" s="320" t="s">
        <v>329</v>
      </c>
      <c r="C211" s="214" t="s">
        <v>701</v>
      </c>
      <c r="D211" s="309">
        <v>6</v>
      </c>
      <c r="E211" s="59"/>
      <c r="F211" s="60">
        <f>D211*E211</f>
        <v>0</v>
      </c>
    </row>
    <row r="212" spans="1:6" ht="16.5">
      <c r="A212" s="319"/>
      <c r="B212" s="316"/>
      <c r="C212" s="317"/>
      <c r="D212" s="303"/>
      <c r="E212" s="304"/>
      <c r="F212" s="305"/>
    </row>
    <row r="213" spans="1:6" ht="18.75" customHeight="1">
      <c r="A213" s="319">
        <v>23</v>
      </c>
      <c r="B213" s="326" t="s">
        <v>330</v>
      </c>
      <c r="C213" s="306"/>
      <c r="D213" s="280"/>
      <c r="E213" s="307"/>
      <c r="F213" s="308"/>
    </row>
    <row r="214" spans="1:6" ht="16.5">
      <c r="A214" s="319"/>
      <c r="B214" s="320" t="s">
        <v>331</v>
      </c>
      <c r="C214" s="214" t="s">
        <v>665</v>
      </c>
      <c r="D214" s="309">
        <v>6</v>
      </c>
      <c r="E214" s="59"/>
      <c r="F214" s="60">
        <f>D214*E214</f>
        <v>0</v>
      </c>
    </row>
    <row r="215" spans="1:6" ht="16.5">
      <c r="A215" s="319"/>
      <c r="B215" s="320"/>
      <c r="C215" s="214"/>
      <c r="D215" s="309"/>
      <c r="E215" s="324"/>
      <c r="F215" s="325"/>
    </row>
    <row r="216" spans="1:6" ht="16.5">
      <c r="A216" s="266"/>
      <c r="B216" s="313" t="s">
        <v>272</v>
      </c>
      <c r="C216" s="314"/>
      <c r="D216" s="293"/>
      <c r="E216" s="294"/>
      <c r="F216" s="295"/>
    </row>
    <row r="217" spans="1:6" ht="16.5">
      <c r="A217" s="319"/>
      <c r="B217" s="316"/>
      <c r="C217" s="317"/>
      <c r="D217" s="303"/>
      <c r="E217" s="304"/>
      <c r="F217" s="305"/>
    </row>
    <row r="218" spans="1:6" ht="36" customHeight="1">
      <c r="A218" s="319">
        <v>1</v>
      </c>
      <c r="B218" s="320" t="s">
        <v>337</v>
      </c>
      <c r="C218" s="321"/>
      <c r="D218" s="301"/>
      <c r="E218" s="307"/>
      <c r="F218" s="308"/>
    </row>
    <row r="219" spans="1:6" ht="16.5">
      <c r="A219" s="322"/>
      <c r="B219" s="320" t="s">
        <v>296</v>
      </c>
      <c r="C219" s="214" t="s">
        <v>4</v>
      </c>
      <c r="D219" s="309">
        <v>220</v>
      </c>
      <c r="E219" s="59"/>
      <c r="F219" s="60">
        <f aca="true" t="shared" si="1" ref="F219:F225">D219*E219</f>
        <v>0</v>
      </c>
    </row>
    <row r="220" spans="1:6" ht="16.5">
      <c r="A220" s="322"/>
      <c r="B220" s="320" t="s">
        <v>297</v>
      </c>
      <c r="C220" s="214" t="s">
        <v>4</v>
      </c>
      <c r="D220" s="309">
        <v>1020</v>
      </c>
      <c r="E220" s="59"/>
      <c r="F220" s="60">
        <f t="shared" si="1"/>
        <v>0</v>
      </c>
    </row>
    <row r="221" spans="1:6" ht="16.5">
      <c r="A221" s="322"/>
      <c r="B221" s="320" t="s">
        <v>298</v>
      </c>
      <c r="C221" s="214" t="s">
        <v>4</v>
      </c>
      <c r="D221" s="309">
        <v>535</v>
      </c>
      <c r="E221" s="59"/>
      <c r="F221" s="60">
        <f t="shared" si="1"/>
        <v>0</v>
      </c>
    </row>
    <row r="222" spans="1:6" ht="16.5">
      <c r="A222" s="322"/>
      <c r="B222" s="320" t="s">
        <v>333</v>
      </c>
      <c r="C222" s="214" t="s">
        <v>4</v>
      </c>
      <c r="D222" s="309">
        <v>300</v>
      </c>
      <c r="E222" s="59"/>
      <c r="F222" s="60">
        <f t="shared" si="1"/>
        <v>0</v>
      </c>
    </row>
    <row r="223" spans="1:6" ht="16.5">
      <c r="A223" s="322"/>
      <c r="B223" s="320" t="s">
        <v>299</v>
      </c>
      <c r="C223" s="214" t="s">
        <v>4</v>
      </c>
      <c r="D223" s="309">
        <v>1640</v>
      </c>
      <c r="E223" s="59"/>
      <c r="F223" s="60">
        <f t="shared" si="1"/>
        <v>0</v>
      </c>
    </row>
    <row r="224" spans="1:6" ht="16.5">
      <c r="A224" s="322"/>
      <c r="B224" s="320" t="s">
        <v>301</v>
      </c>
      <c r="C224" s="214" t="s">
        <v>4</v>
      </c>
      <c r="D224" s="309">
        <v>380</v>
      </c>
      <c r="E224" s="59"/>
      <c r="F224" s="60">
        <f t="shared" si="1"/>
        <v>0</v>
      </c>
    </row>
    <row r="225" spans="1:6" ht="16.5">
      <c r="A225" s="322"/>
      <c r="B225" s="320" t="s">
        <v>300</v>
      </c>
      <c r="C225" s="214" t="s">
        <v>4</v>
      </c>
      <c r="D225" s="309">
        <v>90</v>
      </c>
      <c r="E225" s="59"/>
      <c r="F225" s="60">
        <f t="shared" si="1"/>
        <v>0</v>
      </c>
    </row>
    <row r="226" spans="1:6" ht="16.5">
      <c r="A226" s="322"/>
      <c r="B226" s="320"/>
      <c r="C226" s="317"/>
      <c r="D226" s="303"/>
      <c r="E226" s="304"/>
      <c r="F226" s="305"/>
    </row>
    <row r="227" spans="1:6" ht="51.75" customHeight="1">
      <c r="A227" s="319">
        <v>2</v>
      </c>
      <c r="B227" s="320" t="s">
        <v>302</v>
      </c>
      <c r="C227" s="321"/>
      <c r="D227" s="301"/>
      <c r="E227" s="307"/>
      <c r="F227" s="308"/>
    </row>
    <row r="228" spans="1:6" ht="16.5">
      <c r="A228" s="322"/>
      <c r="B228" s="320" t="s">
        <v>303</v>
      </c>
      <c r="C228" s="214" t="s">
        <v>4</v>
      </c>
      <c r="D228" s="309">
        <v>85</v>
      </c>
      <c r="E228" s="59"/>
      <c r="F228" s="60">
        <f>D228*E228</f>
        <v>0</v>
      </c>
    </row>
    <row r="229" spans="1:6" ht="16.5">
      <c r="A229" s="322"/>
      <c r="B229" s="320" t="s">
        <v>304</v>
      </c>
      <c r="C229" s="214" t="s">
        <v>4</v>
      </c>
      <c r="D229" s="309">
        <v>95</v>
      </c>
      <c r="E229" s="59"/>
      <c r="F229" s="60">
        <f>D229*E229</f>
        <v>0</v>
      </c>
    </row>
    <row r="230" spans="1:6" ht="16.5">
      <c r="A230" s="322"/>
      <c r="B230" s="320" t="s">
        <v>305</v>
      </c>
      <c r="C230" s="214" t="s">
        <v>4</v>
      </c>
      <c r="D230" s="309">
        <v>65</v>
      </c>
      <c r="E230" s="59"/>
      <c r="F230" s="60">
        <f>D230*E230</f>
        <v>0</v>
      </c>
    </row>
    <row r="231" spans="1:6" ht="16.5">
      <c r="A231" s="322"/>
      <c r="B231" s="320"/>
      <c r="C231" s="317"/>
      <c r="D231" s="303"/>
      <c r="E231" s="304"/>
      <c r="F231" s="305"/>
    </row>
    <row r="232" spans="1:6" ht="48.75" customHeight="1">
      <c r="A232" s="319">
        <v>3</v>
      </c>
      <c r="B232" s="320" t="s">
        <v>540</v>
      </c>
      <c r="C232" s="321"/>
      <c r="D232" s="301"/>
      <c r="E232" s="307"/>
      <c r="F232" s="308"/>
    </row>
    <row r="233" spans="1:6" ht="16.5">
      <c r="A233" s="319"/>
      <c r="B233" s="328" t="s">
        <v>525</v>
      </c>
      <c r="C233" s="214" t="s">
        <v>4</v>
      </c>
      <c r="D233" s="309">
        <v>2860</v>
      </c>
      <c r="E233" s="59"/>
      <c r="F233" s="60">
        <f>D233*E233</f>
        <v>0</v>
      </c>
    </row>
    <row r="234" spans="1:6" ht="16.5">
      <c r="A234" s="319"/>
      <c r="B234" s="316"/>
      <c r="C234" s="317"/>
      <c r="D234" s="303"/>
      <c r="E234" s="304"/>
      <c r="F234" s="305"/>
    </row>
    <row r="235" spans="1:6" ht="49.5" customHeight="1">
      <c r="A235" s="319">
        <v>4</v>
      </c>
      <c r="B235" s="320" t="s">
        <v>529</v>
      </c>
      <c r="C235" s="321"/>
      <c r="D235" s="301"/>
      <c r="E235" s="307"/>
      <c r="F235" s="308"/>
    </row>
    <row r="236" spans="1:6" ht="16.5">
      <c r="A236" s="319"/>
      <c r="B236" s="328" t="s">
        <v>541</v>
      </c>
      <c r="C236" s="214" t="s">
        <v>4</v>
      </c>
      <c r="D236" s="309">
        <v>265</v>
      </c>
      <c r="E236" s="59"/>
      <c r="F236" s="60">
        <f>D236*E236</f>
        <v>0</v>
      </c>
    </row>
    <row r="237" spans="1:6" ht="16.5">
      <c r="A237" s="319"/>
      <c r="B237" s="316"/>
      <c r="C237" s="317"/>
      <c r="D237" s="303"/>
      <c r="E237" s="304"/>
      <c r="F237" s="305"/>
    </row>
    <row r="238" spans="1:6" ht="35.25" customHeight="1">
      <c r="A238" s="319">
        <v>5</v>
      </c>
      <c r="B238" s="320" t="s">
        <v>334</v>
      </c>
      <c r="C238" s="306"/>
      <c r="D238" s="280"/>
      <c r="E238" s="307"/>
      <c r="F238" s="308"/>
    </row>
    <row r="239" spans="1:6" ht="16.5">
      <c r="A239" s="319"/>
      <c r="B239" s="320" t="s">
        <v>307</v>
      </c>
      <c r="C239" s="306" t="s">
        <v>1002</v>
      </c>
      <c r="D239" s="280">
        <v>45</v>
      </c>
      <c r="E239" s="59"/>
      <c r="F239" s="60">
        <f>D239*E239</f>
        <v>0</v>
      </c>
    </row>
    <row r="240" spans="1:6" ht="16.5">
      <c r="A240" s="319"/>
      <c r="B240" s="320" t="s">
        <v>308</v>
      </c>
      <c r="C240" s="306" t="s">
        <v>1002</v>
      </c>
      <c r="D240" s="280">
        <v>45</v>
      </c>
      <c r="E240" s="59"/>
      <c r="F240" s="60">
        <f>D240*E240</f>
        <v>0</v>
      </c>
    </row>
    <row r="241" spans="1:6" ht="16.5">
      <c r="A241" s="319"/>
      <c r="B241" s="320" t="s">
        <v>309</v>
      </c>
      <c r="C241" s="306" t="s">
        <v>1002</v>
      </c>
      <c r="D241" s="280">
        <v>45</v>
      </c>
      <c r="E241" s="59"/>
      <c r="F241" s="60">
        <f>D241*E241</f>
        <v>0</v>
      </c>
    </row>
    <row r="242" spans="1:6" ht="16.5">
      <c r="A242" s="319"/>
      <c r="B242" s="316"/>
      <c r="C242" s="317"/>
      <c r="D242" s="303"/>
      <c r="E242" s="304"/>
      <c r="F242" s="305"/>
    </row>
    <row r="243" spans="1:6" ht="54" customHeight="1">
      <c r="A243" s="319">
        <v>6</v>
      </c>
      <c r="B243" s="320" t="s">
        <v>121</v>
      </c>
      <c r="C243" s="306"/>
      <c r="D243" s="280"/>
      <c r="E243" s="307"/>
      <c r="F243" s="308"/>
    </row>
    <row r="244" spans="1:6" ht="16.5">
      <c r="A244" s="319"/>
      <c r="B244" s="316" t="s">
        <v>311</v>
      </c>
      <c r="C244" s="214" t="s">
        <v>1002</v>
      </c>
      <c r="D244" s="309">
        <v>9</v>
      </c>
      <c r="E244" s="59"/>
      <c r="F244" s="60">
        <f>D244*E244</f>
        <v>0</v>
      </c>
    </row>
    <row r="245" spans="1:6" ht="16.5">
      <c r="A245" s="319"/>
      <c r="B245" s="316" t="s">
        <v>312</v>
      </c>
      <c r="C245" s="214" t="s">
        <v>1002</v>
      </c>
      <c r="D245" s="309">
        <v>20</v>
      </c>
      <c r="E245" s="59"/>
      <c r="F245" s="60">
        <f>D245*E245</f>
        <v>0</v>
      </c>
    </row>
    <row r="246" spans="1:6" ht="16.5">
      <c r="A246" s="319"/>
      <c r="B246" s="316" t="s">
        <v>313</v>
      </c>
      <c r="C246" s="214" t="s">
        <v>1002</v>
      </c>
      <c r="D246" s="309">
        <v>7</v>
      </c>
      <c r="E246" s="59"/>
      <c r="F246" s="60">
        <f>D246*E246</f>
        <v>0</v>
      </c>
    </row>
    <row r="247" spans="1:6" ht="16.5">
      <c r="A247" s="319"/>
      <c r="B247" s="316"/>
      <c r="C247" s="317"/>
      <c r="D247" s="303"/>
      <c r="E247" s="304"/>
      <c r="F247" s="305"/>
    </row>
    <row r="248" spans="1:6" ht="55.5" customHeight="1">
      <c r="A248" s="319">
        <v>7</v>
      </c>
      <c r="B248" s="320" t="s">
        <v>335</v>
      </c>
      <c r="C248" s="323"/>
      <c r="D248" s="280"/>
      <c r="E248" s="307"/>
      <c r="F248" s="308"/>
    </row>
    <row r="249" spans="1:6" ht="16.5">
      <c r="A249" s="319"/>
      <c r="B249" s="316" t="s">
        <v>311</v>
      </c>
      <c r="C249" s="323" t="s">
        <v>1002</v>
      </c>
      <c r="D249" s="280">
        <v>4</v>
      </c>
      <c r="E249" s="59"/>
      <c r="F249" s="60">
        <f>D249*E249</f>
        <v>0</v>
      </c>
    </row>
    <row r="250" spans="1:6" ht="16.5">
      <c r="A250" s="319"/>
      <c r="B250" s="316" t="s">
        <v>312</v>
      </c>
      <c r="C250" s="214" t="s">
        <v>1002</v>
      </c>
      <c r="D250" s="309">
        <v>2</v>
      </c>
      <c r="E250" s="59"/>
      <c r="F250" s="60">
        <f>D250*E250</f>
        <v>0</v>
      </c>
    </row>
    <row r="251" spans="1:6" ht="16.5">
      <c r="A251" s="319"/>
      <c r="B251" s="316"/>
      <c r="C251" s="317"/>
      <c r="D251" s="303"/>
      <c r="E251" s="304"/>
      <c r="F251" s="305"/>
    </row>
    <row r="252" spans="1:6" ht="49.5" customHeight="1">
      <c r="A252" s="319">
        <v>8</v>
      </c>
      <c r="B252" s="320" t="s">
        <v>122</v>
      </c>
      <c r="C252" s="306"/>
      <c r="D252" s="280"/>
      <c r="E252" s="307"/>
      <c r="F252" s="308"/>
    </row>
    <row r="253" spans="1:6" ht="16.5">
      <c r="A253" s="319"/>
      <c r="B253" s="320" t="s">
        <v>123</v>
      </c>
      <c r="C253" s="214" t="s">
        <v>1002</v>
      </c>
      <c r="D253" s="309">
        <v>12</v>
      </c>
      <c r="E253" s="59"/>
      <c r="F253" s="60">
        <f>D253*E253</f>
        <v>0</v>
      </c>
    </row>
    <row r="254" spans="1:6" ht="16.5">
      <c r="A254" s="319"/>
      <c r="B254" s="316"/>
      <c r="C254" s="317"/>
      <c r="D254" s="303"/>
      <c r="E254" s="304"/>
      <c r="F254" s="305"/>
    </row>
    <row r="255" spans="1:6" ht="20.25" customHeight="1">
      <c r="A255" s="333">
        <v>9</v>
      </c>
      <c r="B255" s="320" t="s">
        <v>316</v>
      </c>
      <c r="C255" s="337" t="s">
        <v>1002</v>
      </c>
      <c r="D255" s="338">
        <v>2</v>
      </c>
      <c r="E255" s="59"/>
      <c r="F255" s="60">
        <f>D255*E255</f>
        <v>0</v>
      </c>
    </row>
    <row r="256" spans="1:6" ht="16.5">
      <c r="A256" s="319"/>
      <c r="B256" s="316"/>
      <c r="C256" s="317"/>
      <c r="D256" s="303"/>
      <c r="E256" s="304"/>
      <c r="F256" s="305"/>
    </row>
    <row r="257" spans="1:6" ht="51" customHeight="1">
      <c r="A257" s="333">
        <v>10</v>
      </c>
      <c r="B257" s="320" t="s">
        <v>124</v>
      </c>
      <c r="C257" s="272"/>
      <c r="D257" s="331"/>
      <c r="E257" s="334"/>
      <c r="F257" s="335"/>
    </row>
    <row r="258" spans="1:6" ht="16.5">
      <c r="A258" s="333"/>
      <c r="B258" s="316" t="s">
        <v>319</v>
      </c>
      <c r="C258" s="337" t="s">
        <v>4</v>
      </c>
      <c r="D258" s="338">
        <v>56</v>
      </c>
      <c r="E258" s="59"/>
      <c r="F258" s="60">
        <f>D258*E258</f>
        <v>0</v>
      </c>
    </row>
    <row r="259" spans="1:6" ht="16.5">
      <c r="A259" s="319"/>
      <c r="B259" s="316"/>
      <c r="C259" s="317"/>
      <c r="D259" s="303"/>
      <c r="E259" s="304"/>
      <c r="F259" s="305"/>
    </row>
    <row r="260" spans="1:6" ht="84.75" customHeight="1">
      <c r="A260" s="319">
        <v>11</v>
      </c>
      <c r="B260" s="329" t="s">
        <v>126</v>
      </c>
      <c r="C260" s="306"/>
      <c r="D260" s="280"/>
      <c r="E260" s="307"/>
      <c r="F260" s="308"/>
    </row>
    <row r="261" spans="1:6" ht="16.5">
      <c r="A261" s="319"/>
      <c r="B261" s="320" t="s">
        <v>125</v>
      </c>
      <c r="C261" s="214" t="s">
        <v>4</v>
      </c>
      <c r="D261" s="309">
        <v>40</v>
      </c>
      <c r="E261" s="59"/>
      <c r="F261" s="60">
        <f>D261*E261</f>
        <v>0</v>
      </c>
    </row>
    <row r="262" spans="1:6" ht="16.5">
      <c r="A262" s="319"/>
      <c r="B262" s="316"/>
      <c r="C262" s="214"/>
      <c r="D262" s="309"/>
      <c r="E262" s="324"/>
      <c r="F262" s="325"/>
    </row>
    <row r="263" spans="1:6" ht="53.25" customHeight="1">
      <c r="A263" s="319">
        <v>12</v>
      </c>
      <c r="B263" s="320" t="s">
        <v>321</v>
      </c>
      <c r="C263" s="214"/>
      <c r="D263" s="309"/>
      <c r="E263" s="324"/>
      <c r="F263" s="325"/>
    </row>
    <row r="264" spans="1:6" ht="16.5">
      <c r="A264" s="319"/>
      <c r="B264" s="316" t="s">
        <v>319</v>
      </c>
      <c r="C264" s="214" t="s">
        <v>1002</v>
      </c>
      <c r="D264" s="309">
        <v>70</v>
      </c>
      <c r="E264" s="59"/>
      <c r="F264" s="60">
        <f>D264*E264</f>
        <v>0</v>
      </c>
    </row>
    <row r="265" spans="1:6" ht="16.5">
      <c r="A265" s="319"/>
      <c r="B265" s="316"/>
      <c r="C265" s="317"/>
      <c r="D265" s="303"/>
      <c r="E265" s="304"/>
      <c r="F265" s="305"/>
    </row>
    <row r="266" spans="1:6" ht="18" customHeight="1">
      <c r="A266" s="319">
        <v>13</v>
      </c>
      <c r="B266" s="320" t="s">
        <v>322</v>
      </c>
      <c r="C266" s="306"/>
      <c r="D266" s="280"/>
      <c r="E266" s="307"/>
      <c r="F266" s="339"/>
    </row>
    <row r="267" spans="1:6" ht="16.5">
      <c r="A267" s="319"/>
      <c r="B267" s="316" t="s">
        <v>319</v>
      </c>
      <c r="C267" s="214" t="s">
        <v>1002</v>
      </c>
      <c r="D267" s="309">
        <v>18</v>
      </c>
      <c r="E267" s="59"/>
      <c r="F267" s="60">
        <f>D267*E267</f>
        <v>0</v>
      </c>
    </row>
    <row r="268" spans="1:6" ht="16.5">
      <c r="A268" s="319"/>
      <c r="B268" s="316"/>
      <c r="C268" s="317"/>
      <c r="D268" s="303"/>
      <c r="E268" s="304"/>
      <c r="F268" s="305"/>
    </row>
    <row r="269" spans="1:6" ht="19.5" customHeight="1">
      <c r="A269" s="319">
        <v>14</v>
      </c>
      <c r="B269" s="320" t="s">
        <v>336</v>
      </c>
      <c r="C269" s="321"/>
      <c r="D269" s="301"/>
      <c r="E269" s="307"/>
      <c r="F269" s="308"/>
    </row>
    <row r="270" spans="1:6" ht="16.5">
      <c r="A270" s="319"/>
      <c r="B270" s="316" t="s">
        <v>319</v>
      </c>
      <c r="C270" s="214" t="s">
        <v>1002</v>
      </c>
      <c r="D270" s="309">
        <v>12</v>
      </c>
      <c r="E270" s="59"/>
      <c r="F270" s="60">
        <f>D270*E270</f>
        <v>0</v>
      </c>
    </row>
    <row r="271" spans="1:6" ht="16.5">
      <c r="A271" s="319"/>
      <c r="B271" s="316"/>
      <c r="C271" s="317"/>
      <c r="D271" s="303"/>
      <c r="E271" s="304"/>
      <c r="F271" s="305"/>
    </row>
    <row r="272" spans="1:6" ht="33.75" customHeight="1">
      <c r="A272" s="319">
        <v>15</v>
      </c>
      <c r="B272" s="320" t="s">
        <v>324</v>
      </c>
      <c r="C272" s="321"/>
      <c r="D272" s="301"/>
      <c r="E272" s="307"/>
      <c r="F272" s="308"/>
    </row>
    <row r="273" spans="1:6" ht="16.5">
      <c r="A273" s="319"/>
      <c r="B273" s="316" t="s">
        <v>319</v>
      </c>
      <c r="C273" s="214" t="s">
        <v>1002</v>
      </c>
      <c r="D273" s="309">
        <v>9</v>
      </c>
      <c r="E273" s="59"/>
      <c r="F273" s="60">
        <f>D273*E273</f>
        <v>0</v>
      </c>
    </row>
    <row r="274" spans="1:6" ht="16.5">
      <c r="A274" s="319"/>
      <c r="B274" s="316" t="s">
        <v>323</v>
      </c>
      <c r="C274" s="214" t="s">
        <v>1002</v>
      </c>
      <c r="D274" s="309">
        <v>7</v>
      </c>
      <c r="E274" s="59"/>
      <c r="F274" s="60">
        <f>D274*E274</f>
        <v>0</v>
      </c>
    </row>
    <row r="275" spans="1:6" ht="16.5">
      <c r="A275" s="319"/>
      <c r="B275" s="316"/>
      <c r="C275" s="214"/>
      <c r="D275" s="309"/>
      <c r="E275" s="324"/>
      <c r="F275" s="325"/>
    </row>
    <row r="276" spans="1:6" ht="16.5">
      <c r="A276" s="319">
        <v>16</v>
      </c>
      <c r="B276" s="320" t="s">
        <v>325</v>
      </c>
      <c r="C276" s="214" t="s">
        <v>1002</v>
      </c>
      <c r="D276" s="309">
        <v>35</v>
      </c>
      <c r="E276" s="59"/>
      <c r="F276" s="60">
        <f>D276*E276</f>
        <v>0</v>
      </c>
    </row>
    <row r="277" spans="1:6" ht="16.5">
      <c r="A277" s="319"/>
      <c r="B277" s="316"/>
      <c r="C277" s="317"/>
      <c r="D277" s="303"/>
      <c r="E277" s="304"/>
      <c r="F277" s="305"/>
    </row>
    <row r="278" spans="1:6" ht="20.25" customHeight="1">
      <c r="A278" s="319">
        <v>17</v>
      </c>
      <c r="B278" s="320" t="s">
        <v>542</v>
      </c>
      <c r="C278" s="306"/>
      <c r="D278" s="280"/>
      <c r="E278" s="307"/>
      <c r="F278" s="308"/>
    </row>
    <row r="279" spans="1:6" ht="16.5">
      <c r="A279" s="319"/>
      <c r="B279" s="320" t="s">
        <v>543</v>
      </c>
      <c r="C279" s="214" t="s">
        <v>1002</v>
      </c>
      <c r="D279" s="309">
        <v>2</v>
      </c>
      <c r="E279" s="59"/>
      <c r="F279" s="60">
        <f>D279*E279</f>
        <v>0</v>
      </c>
    </row>
    <row r="280" spans="1:6" ht="16.5">
      <c r="A280" s="319"/>
      <c r="B280" s="316"/>
      <c r="C280" s="214"/>
      <c r="D280" s="309"/>
      <c r="E280" s="324"/>
      <c r="F280" s="325"/>
    </row>
    <row r="281" spans="1:6" ht="16.5">
      <c r="A281" s="319">
        <v>18</v>
      </c>
      <c r="B281" s="320" t="s">
        <v>317</v>
      </c>
      <c r="C281" s="214" t="s">
        <v>1002</v>
      </c>
      <c r="D281" s="309">
        <v>2</v>
      </c>
      <c r="E281" s="59"/>
      <c r="F281" s="60">
        <f>D281*E281</f>
        <v>0</v>
      </c>
    </row>
    <row r="282" spans="1:6" ht="16.5">
      <c r="A282" s="319"/>
      <c r="B282" s="320"/>
      <c r="C282" s="317"/>
      <c r="D282" s="303"/>
      <c r="E282" s="304"/>
      <c r="F282" s="305"/>
    </row>
    <row r="283" spans="1:6" ht="33.75" customHeight="1">
      <c r="A283" s="319">
        <v>19</v>
      </c>
      <c r="B283" s="320" t="s">
        <v>534</v>
      </c>
      <c r="C283" s="321"/>
      <c r="D283" s="301"/>
      <c r="E283" s="307"/>
      <c r="F283" s="308"/>
    </row>
    <row r="284" spans="1:6" ht="16.5">
      <c r="A284" s="319"/>
      <c r="B284" s="316" t="s">
        <v>535</v>
      </c>
      <c r="C284" s="214" t="s">
        <v>1002</v>
      </c>
      <c r="D284" s="309">
        <v>40</v>
      </c>
      <c r="E284" s="59"/>
      <c r="F284" s="60">
        <f>D284*E284</f>
        <v>0</v>
      </c>
    </row>
    <row r="285" spans="1:6" ht="16.5">
      <c r="A285" s="319"/>
      <c r="B285" s="316"/>
      <c r="C285" s="317"/>
      <c r="D285" s="303"/>
      <c r="E285" s="304"/>
      <c r="F285" s="305"/>
    </row>
    <row r="286" spans="1:6" ht="55.5" customHeight="1">
      <c r="A286" s="319">
        <v>20</v>
      </c>
      <c r="B286" s="320" t="s">
        <v>544</v>
      </c>
      <c r="C286" s="306"/>
      <c r="D286" s="280"/>
      <c r="E286" s="307"/>
      <c r="F286" s="308"/>
    </row>
    <row r="287" spans="1:6" ht="16.5">
      <c r="A287" s="319"/>
      <c r="B287" s="320" t="s">
        <v>545</v>
      </c>
      <c r="C287" s="214" t="s">
        <v>1002</v>
      </c>
      <c r="D287" s="309">
        <v>1</v>
      </c>
      <c r="E287" s="59"/>
      <c r="F287" s="60">
        <f>D287*E287</f>
        <v>0</v>
      </c>
    </row>
    <row r="288" spans="1:8" ht="16.5">
      <c r="A288" s="319"/>
      <c r="B288" s="316"/>
      <c r="C288" s="317"/>
      <c r="D288" s="303"/>
      <c r="E288" s="304"/>
      <c r="F288" s="305"/>
      <c r="H288" s="14"/>
    </row>
    <row r="289" spans="1:6" ht="21" customHeight="1">
      <c r="A289" s="319">
        <v>21</v>
      </c>
      <c r="B289" s="320" t="s">
        <v>326</v>
      </c>
      <c r="C289" s="306"/>
      <c r="D289" s="280"/>
      <c r="E289" s="307"/>
      <c r="F289" s="308"/>
    </row>
    <row r="290" spans="1:6" ht="16.5">
      <c r="A290" s="319"/>
      <c r="B290" s="316" t="s">
        <v>327</v>
      </c>
      <c r="C290" s="214" t="s">
        <v>1002</v>
      </c>
      <c r="D290" s="309">
        <v>8</v>
      </c>
      <c r="E290" s="59"/>
      <c r="F290" s="60">
        <f>D290*E290</f>
        <v>0</v>
      </c>
    </row>
    <row r="291" spans="1:6" ht="16.5">
      <c r="A291" s="266"/>
      <c r="B291" s="147"/>
      <c r="C291" s="317"/>
      <c r="D291" s="303"/>
      <c r="E291" s="304"/>
      <c r="F291" s="305"/>
    </row>
    <row r="292" spans="1:6" ht="18" customHeight="1">
      <c r="A292" s="266">
        <v>22</v>
      </c>
      <c r="B292" s="320" t="s">
        <v>546</v>
      </c>
      <c r="C292" s="321"/>
      <c r="D292" s="494"/>
      <c r="E292" s="417"/>
      <c r="F292" s="193"/>
    </row>
    <row r="293" spans="1:7" ht="16.5">
      <c r="A293" s="319"/>
      <c r="B293" s="320" t="s">
        <v>547</v>
      </c>
      <c r="C293" s="214" t="s">
        <v>701</v>
      </c>
      <c r="D293" s="40">
        <v>6</v>
      </c>
      <c r="E293" s="59"/>
      <c r="F293" s="60">
        <f>D293*E293</f>
        <v>0</v>
      </c>
      <c r="G293" s="14"/>
    </row>
    <row r="294" spans="1:6" ht="16.5">
      <c r="A294" s="319"/>
      <c r="B294" s="320"/>
      <c r="C294" s="317"/>
      <c r="D294" s="495"/>
      <c r="E294" s="496"/>
      <c r="F294" s="480"/>
    </row>
    <row r="295" spans="1:6" ht="18.75" customHeight="1">
      <c r="A295" s="319">
        <v>23</v>
      </c>
      <c r="B295" s="320" t="s">
        <v>127</v>
      </c>
      <c r="C295" s="321"/>
      <c r="D295" s="301"/>
      <c r="E295" s="307"/>
      <c r="F295" s="308"/>
    </row>
    <row r="296" spans="1:6" ht="16.5">
      <c r="A296" s="266"/>
      <c r="B296" s="326" t="s">
        <v>128</v>
      </c>
      <c r="C296" s="13" t="s">
        <v>665</v>
      </c>
      <c r="D296" s="284">
        <v>6</v>
      </c>
      <c r="E296" s="59"/>
      <c r="F296" s="60">
        <f>D296*E296</f>
        <v>0</v>
      </c>
    </row>
    <row r="297" spans="1:6" ht="16.5">
      <c r="A297" s="266"/>
      <c r="B297" s="341"/>
      <c r="C297" s="214"/>
      <c r="D297" s="340"/>
      <c r="E297" s="324"/>
      <c r="F297" s="325"/>
    </row>
    <row r="298" spans="1:6" ht="16.5">
      <c r="A298" s="266"/>
      <c r="B298" s="313" t="s">
        <v>34</v>
      </c>
      <c r="C298" s="314"/>
      <c r="D298" s="342"/>
      <c r="E298" s="311"/>
      <c r="F298" s="312">
        <f>SUM(F97:F296)</f>
        <v>0</v>
      </c>
    </row>
    <row r="299" spans="1:4" ht="16.5">
      <c r="A299" s="265"/>
      <c r="D299" s="343"/>
    </row>
    <row r="301" spans="2:6" ht="16.5">
      <c r="B301" s="19" t="s">
        <v>35</v>
      </c>
      <c r="D301" s="259"/>
      <c r="E301" s="260"/>
      <c r="F301" s="261"/>
    </row>
    <row r="303" spans="2:6" ht="16.5">
      <c r="B303" s="593" t="s">
        <v>284</v>
      </c>
      <c r="C303" s="586"/>
      <c r="D303" s="586"/>
      <c r="E303" s="586"/>
      <c r="F303" s="586"/>
    </row>
    <row r="304" spans="2:6" ht="33.75" customHeight="1">
      <c r="B304" s="597" t="s">
        <v>36</v>
      </c>
      <c r="C304" s="586"/>
      <c r="D304" s="586"/>
      <c r="E304" s="586"/>
      <c r="F304" s="586"/>
    </row>
    <row r="305" spans="2:6" ht="48.75" customHeight="1">
      <c r="B305" s="594" t="s">
        <v>37</v>
      </c>
      <c r="C305" s="586"/>
      <c r="D305" s="586"/>
      <c r="E305" s="586"/>
      <c r="F305" s="586"/>
    </row>
    <row r="306" spans="2:6" ht="20.25" customHeight="1">
      <c r="B306" s="594" t="s">
        <v>38</v>
      </c>
      <c r="C306" s="586"/>
      <c r="D306" s="586"/>
      <c r="E306" s="586"/>
      <c r="F306" s="586"/>
    </row>
    <row r="307" spans="2:6" ht="16.5">
      <c r="B307" s="279"/>
      <c r="C307" s="61"/>
      <c r="D307" s="344"/>
      <c r="E307" s="345"/>
      <c r="F307" s="346"/>
    </row>
    <row r="308" spans="2:6" ht="16.5">
      <c r="B308" s="262"/>
      <c r="C308" s="61"/>
      <c r="D308" s="344"/>
      <c r="E308" s="345"/>
      <c r="F308" s="346"/>
    </row>
    <row r="309" spans="2:6" ht="16.5">
      <c r="B309" s="262"/>
      <c r="C309" s="18" t="s">
        <v>988</v>
      </c>
      <c r="D309" s="273" t="s">
        <v>989</v>
      </c>
      <c r="E309" s="274" t="s">
        <v>990</v>
      </c>
      <c r="F309" s="37" t="s">
        <v>991</v>
      </c>
    </row>
    <row r="310" spans="1:6" ht="33">
      <c r="A310" s="347"/>
      <c r="B310" s="348" t="s">
        <v>39</v>
      </c>
      <c r="C310" s="349"/>
      <c r="D310" s="350"/>
      <c r="E310" s="351"/>
      <c r="F310" s="352"/>
    </row>
    <row r="311" spans="1:6" ht="16.5">
      <c r="A311" s="353"/>
      <c r="B311" s="336"/>
      <c r="C311" s="376"/>
      <c r="D311" s="377"/>
      <c r="E311" s="382"/>
      <c r="F311" s="379"/>
    </row>
    <row r="312" spans="1:6" ht="81" customHeight="1">
      <c r="A312" s="358"/>
      <c r="B312" s="336" t="s">
        <v>129</v>
      </c>
      <c r="C312" s="306"/>
      <c r="D312" s="477"/>
      <c r="E312" s="13"/>
      <c r="F312" s="306"/>
    </row>
    <row r="313" spans="1:6" ht="16.5">
      <c r="A313" s="358"/>
      <c r="B313" s="336" t="s">
        <v>130</v>
      </c>
      <c r="C313" s="337" t="s">
        <v>131</v>
      </c>
      <c r="D313" s="338">
        <v>1</v>
      </c>
      <c r="E313" s="59"/>
      <c r="F313" s="60">
        <f>D313*E313</f>
        <v>0</v>
      </c>
    </row>
    <row r="314" spans="1:6" ht="16.5">
      <c r="A314" s="358"/>
      <c r="B314" s="336"/>
      <c r="C314" s="354"/>
      <c r="D314" s="355"/>
      <c r="E314" s="356"/>
      <c r="F314" s="357"/>
    </row>
    <row r="315" spans="1:6" ht="16.5">
      <c r="A315" s="359"/>
      <c r="B315" s="360" t="s">
        <v>135</v>
      </c>
      <c r="C315" s="349"/>
      <c r="D315" s="350"/>
      <c r="E315" s="351"/>
      <c r="F315" s="361"/>
    </row>
    <row r="316" spans="1:6" ht="16.5">
      <c r="A316" s="353"/>
      <c r="B316" s="336"/>
      <c r="C316" s="354"/>
      <c r="D316" s="355"/>
      <c r="E316" s="356"/>
      <c r="F316" s="357"/>
    </row>
    <row r="317" spans="1:6" ht="34.5" customHeight="1">
      <c r="A317" s="333">
        <v>1</v>
      </c>
      <c r="B317" s="336" t="s">
        <v>548</v>
      </c>
      <c r="C317" s="330"/>
      <c r="D317" s="284"/>
      <c r="E317" s="362"/>
      <c r="F317" s="363"/>
    </row>
    <row r="318" spans="1:6" ht="16.5">
      <c r="A318" s="333"/>
      <c r="B318" s="336" t="s">
        <v>549</v>
      </c>
      <c r="C318" s="337" t="s">
        <v>1002</v>
      </c>
      <c r="D318" s="338">
        <v>1</v>
      </c>
      <c r="E318" s="59"/>
      <c r="F318" s="60">
        <f aca="true" t="shared" si="2" ref="F318:F332">D318*E318</f>
        <v>0</v>
      </c>
    </row>
    <row r="319" spans="1:6" ht="16.5">
      <c r="A319" s="358">
        <v>2</v>
      </c>
      <c r="B319" s="336" t="s">
        <v>132</v>
      </c>
      <c r="C319" s="354" t="s">
        <v>1002</v>
      </c>
      <c r="D319" s="355">
        <v>1</v>
      </c>
      <c r="E319" s="59"/>
      <c r="F319" s="60">
        <f t="shared" si="2"/>
        <v>0</v>
      </c>
    </row>
    <row r="320" spans="1:6" ht="16.5">
      <c r="A320" s="333">
        <v>3</v>
      </c>
      <c r="B320" s="336" t="s">
        <v>133</v>
      </c>
      <c r="C320" s="354" t="s">
        <v>1002</v>
      </c>
      <c r="D320" s="355">
        <v>1</v>
      </c>
      <c r="E320" s="59"/>
      <c r="F320" s="60">
        <f t="shared" si="2"/>
        <v>0</v>
      </c>
    </row>
    <row r="321" spans="1:6" ht="16.5">
      <c r="A321" s="333">
        <v>4</v>
      </c>
      <c r="B321" s="336" t="s">
        <v>40</v>
      </c>
      <c r="C321" s="354" t="s">
        <v>1002</v>
      </c>
      <c r="D321" s="355">
        <v>4</v>
      </c>
      <c r="E321" s="59"/>
      <c r="F321" s="60">
        <f t="shared" si="2"/>
        <v>0</v>
      </c>
    </row>
    <row r="322" spans="1:6" ht="16.5">
      <c r="A322" s="358">
        <v>5</v>
      </c>
      <c r="B322" s="279" t="s">
        <v>41</v>
      </c>
      <c r="C322" s="354" t="s">
        <v>1002</v>
      </c>
      <c r="D322" s="355">
        <v>4</v>
      </c>
      <c r="E322" s="59"/>
      <c r="F322" s="60">
        <f t="shared" si="2"/>
        <v>0</v>
      </c>
    </row>
    <row r="323" spans="1:6" ht="16.5">
      <c r="A323" s="333">
        <v>6</v>
      </c>
      <c r="B323" s="279" t="s">
        <v>42</v>
      </c>
      <c r="C323" s="354" t="s">
        <v>1002</v>
      </c>
      <c r="D323" s="355">
        <v>2</v>
      </c>
      <c r="E323" s="59"/>
      <c r="F323" s="60">
        <f t="shared" si="2"/>
        <v>0</v>
      </c>
    </row>
    <row r="324" spans="1:6" ht="16.5">
      <c r="A324" s="333">
        <v>7</v>
      </c>
      <c r="B324" s="279" t="s">
        <v>43</v>
      </c>
      <c r="C324" s="354" t="s">
        <v>1002</v>
      </c>
      <c r="D324" s="355">
        <v>6</v>
      </c>
      <c r="E324" s="59"/>
      <c r="F324" s="60">
        <f t="shared" si="2"/>
        <v>0</v>
      </c>
    </row>
    <row r="325" spans="1:6" ht="16.5">
      <c r="A325" s="358">
        <v>8</v>
      </c>
      <c r="B325" s="279" t="s">
        <v>44</v>
      </c>
      <c r="C325" s="354" t="s">
        <v>1002</v>
      </c>
      <c r="D325" s="355">
        <v>15</v>
      </c>
      <c r="E325" s="59"/>
      <c r="F325" s="60">
        <f t="shared" si="2"/>
        <v>0</v>
      </c>
    </row>
    <row r="326" spans="1:6" ht="16.5">
      <c r="A326" s="358">
        <v>9</v>
      </c>
      <c r="B326" s="279" t="s">
        <v>50</v>
      </c>
      <c r="C326" s="354" t="s">
        <v>1002</v>
      </c>
      <c r="D326" s="355">
        <v>1</v>
      </c>
      <c r="E326" s="59"/>
      <c r="F326" s="60">
        <f t="shared" si="2"/>
        <v>0</v>
      </c>
    </row>
    <row r="327" spans="1:6" ht="16.5">
      <c r="A327" s="358">
        <v>10</v>
      </c>
      <c r="B327" s="336" t="s">
        <v>55</v>
      </c>
      <c r="C327" s="354" t="s">
        <v>1002</v>
      </c>
      <c r="D327" s="355">
        <v>2</v>
      </c>
      <c r="E327" s="59"/>
      <c r="F327" s="60">
        <f t="shared" si="2"/>
        <v>0</v>
      </c>
    </row>
    <row r="328" spans="1:6" ht="16.5">
      <c r="A328" s="358">
        <v>11</v>
      </c>
      <c r="B328" s="336" t="s">
        <v>134</v>
      </c>
      <c r="C328" s="354" t="s">
        <v>1002</v>
      </c>
      <c r="D328" s="355">
        <v>1</v>
      </c>
      <c r="E328" s="59"/>
      <c r="F328" s="60">
        <f t="shared" si="2"/>
        <v>0</v>
      </c>
    </row>
    <row r="329" spans="1:6" ht="16.5">
      <c r="A329" s="23">
        <v>12</v>
      </c>
      <c r="B329" s="336" t="s">
        <v>51</v>
      </c>
      <c r="C329" s="354" t="s">
        <v>1002</v>
      </c>
      <c r="D329" s="355">
        <v>2</v>
      </c>
      <c r="E329" s="59"/>
      <c r="F329" s="60">
        <f t="shared" si="2"/>
        <v>0</v>
      </c>
    </row>
    <row r="330" spans="1:6" ht="19.5" customHeight="1">
      <c r="A330" s="358">
        <v>13</v>
      </c>
      <c r="B330" s="336" t="s">
        <v>52</v>
      </c>
      <c r="C330" s="354" t="s">
        <v>1002</v>
      </c>
      <c r="D330" s="284">
        <v>3</v>
      </c>
      <c r="E330" s="59"/>
      <c r="F330" s="357">
        <f t="shared" si="2"/>
        <v>0</v>
      </c>
    </row>
    <row r="331" spans="1:6" ht="16.5">
      <c r="A331" s="333">
        <v>14</v>
      </c>
      <c r="B331" s="336" t="s">
        <v>53</v>
      </c>
      <c r="C331" s="354" t="s">
        <v>1002</v>
      </c>
      <c r="D331" s="355">
        <v>1</v>
      </c>
      <c r="E331" s="59"/>
      <c r="F331" s="60">
        <f t="shared" si="2"/>
        <v>0</v>
      </c>
    </row>
    <row r="332" spans="1:6" ht="16.5">
      <c r="A332" s="23">
        <v>15</v>
      </c>
      <c r="B332" s="279" t="s">
        <v>46</v>
      </c>
      <c r="C332" s="354" t="s">
        <v>47</v>
      </c>
      <c r="D332" s="355">
        <v>1</v>
      </c>
      <c r="E332" s="59"/>
      <c r="F332" s="60">
        <f t="shared" si="2"/>
        <v>0</v>
      </c>
    </row>
    <row r="333" spans="1:6" ht="16.5">
      <c r="A333" s="333">
        <v>16</v>
      </c>
      <c r="B333" s="279" t="s">
        <v>48</v>
      </c>
      <c r="C333" s="354"/>
      <c r="D333" s="355"/>
      <c r="E333" s="59"/>
      <c r="F333" s="60">
        <f>E333</f>
        <v>0</v>
      </c>
    </row>
    <row r="334" spans="1:6" ht="16.5">
      <c r="A334" s="333">
        <v>17</v>
      </c>
      <c r="B334" s="279" t="s">
        <v>49</v>
      </c>
      <c r="C334" s="354"/>
      <c r="D334" s="355"/>
      <c r="E334" s="59"/>
      <c r="F334" s="60">
        <f>E334</f>
        <v>0</v>
      </c>
    </row>
    <row r="335" spans="1:6" ht="16.5">
      <c r="A335" s="333">
        <v>18</v>
      </c>
      <c r="B335" s="336" t="s">
        <v>550</v>
      </c>
      <c r="C335" s="354"/>
      <c r="D335" s="355"/>
      <c r="E335" s="13"/>
      <c r="F335" s="13"/>
    </row>
    <row r="336" spans="1:6" ht="16.5">
      <c r="A336" s="333"/>
      <c r="B336" s="336" t="s">
        <v>551</v>
      </c>
      <c r="C336" s="354"/>
      <c r="D336" s="355"/>
      <c r="E336" s="59"/>
      <c r="F336" s="60">
        <f>E336</f>
        <v>0</v>
      </c>
    </row>
    <row r="337" spans="1:6" ht="16.5">
      <c r="A337" s="333"/>
      <c r="B337" s="336"/>
      <c r="C337" s="354"/>
      <c r="D337" s="355"/>
      <c r="E337" s="365"/>
      <c r="F337" s="357"/>
    </row>
    <row r="338" spans="1:6" ht="16.5">
      <c r="A338" s="347"/>
      <c r="B338" s="366" t="s">
        <v>136</v>
      </c>
      <c r="C338" s="367"/>
      <c r="D338" s="368"/>
      <c r="E338" s="369"/>
      <c r="F338" s="370">
        <f>SUM(F313:F336)</f>
        <v>0</v>
      </c>
    </row>
    <row r="339" spans="1:6" ht="16.5">
      <c r="A339" s="358"/>
      <c r="B339" s="371"/>
      <c r="C339" s="354"/>
      <c r="D339" s="355"/>
      <c r="E339" s="356"/>
      <c r="F339" s="357"/>
    </row>
    <row r="340" spans="1:6" ht="16.5">
      <c r="A340" s="358"/>
      <c r="B340" s="371"/>
      <c r="C340" s="354"/>
      <c r="D340" s="355"/>
      <c r="E340" s="356"/>
      <c r="F340" s="357"/>
    </row>
    <row r="341" spans="2:6" ht="16.5">
      <c r="B341" s="381"/>
      <c r="C341" s="330"/>
      <c r="D341" s="284"/>
      <c r="E341" s="289"/>
      <c r="F341" s="290"/>
    </row>
    <row r="342" spans="1:6" ht="16.5">
      <c r="A342" s="372"/>
      <c r="B342" s="348" t="s">
        <v>137</v>
      </c>
      <c r="C342" s="349"/>
      <c r="D342" s="350"/>
      <c r="E342" s="351"/>
      <c r="F342" s="361"/>
    </row>
    <row r="343" spans="1:6" ht="16.5">
      <c r="A343" s="353"/>
      <c r="B343" s="373"/>
      <c r="C343" s="376"/>
      <c r="D343" s="377"/>
      <c r="E343" s="382"/>
      <c r="F343" s="379"/>
    </row>
    <row r="344" spans="1:9" ht="48.75" customHeight="1">
      <c r="A344" s="333">
        <v>1</v>
      </c>
      <c r="B344" s="336" t="s">
        <v>138</v>
      </c>
      <c r="C344" s="306"/>
      <c r="E344" s="334"/>
      <c r="F344" s="335"/>
      <c r="I344" s="14"/>
    </row>
    <row r="345" spans="1:6" ht="20.25" customHeight="1">
      <c r="A345" s="333"/>
      <c r="B345" s="336" t="s">
        <v>139</v>
      </c>
      <c r="C345" s="337" t="s">
        <v>1002</v>
      </c>
      <c r="D345" s="338">
        <v>1</v>
      </c>
      <c r="E345" s="59"/>
      <c r="F345" s="60">
        <f aca="true" t="shared" si="3" ref="F345:F360">D345*E345</f>
        <v>0</v>
      </c>
    </row>
    <row r="346" spans="1:6" ht="18" customHeight="1">
      <c r="A346" s="333">
        <v>2</v>
      </c>
      <c r="B346" s="336" t="s">
        <v>132</v>
      </c>
      <c r="C346" s="374" t="s">
        <v>1002</v>
      </c>
      <c r="D346" s="375">
        <v>1</v>
      </c>
      <c r="E346" s="59"/>
      <c r="F346" s="60">
        <f t="shared" si="3"/>
        <v>0</v>
      </c>
    </row>
    <row r="347" spans="1:6" ht="16.5">
      <c r="A347" s="333">
        <v>3</v>
      </c>
      <c r="B347" s="336" t="s">
        <v>133</v>
      </c>
      <c r="C347" s="374" t="s">
        <v>1002</v>
      </c>
      <c r="D347" s="375">
        <v>1</v>
      </c>
      <c r="E347" s="59"/>
      <c r="F347" s="60">
        <f t="shared" si="3"/>
        <v>0</v>
      </c>
    </row>
    <row r="348" spans="1:6" ht="16.5">
      <c r="A348" s="333">
        <v>4</v>
      </c>
      <c r="B348" s="336" t="s">
        <v>40</v>
      </c>
      <c r="C348" s="374" t="s">
        <v>1002</v>
      </c>
      <c r="D348" s="375">
        <v>4</v>
      </c>
      <c r="E348" s="59"/>
      <c r="F348" s="60">
        <f t="shared" si="3"/>
        <v>0</v>
      </c>
    </row>
    <row r="349" spans="1:6" ht="16.5">
      <c r="A349" s="333">
        <v>5</v>
      </c>
      <c r="B349" s="336" t="s">
        <v>41</v>
      </c>
      <c r="C349" s="374" t="s">
        <v>1002</v>
      </c>
      <c r="D349" s="375">
        <v>4</v>
      </c>
      <c r="E349" s="59"/>
      <c r="F349" s="60">
        <f t="shared" si="3"/>
        <v>0</v>
      </c>
    </row>
    <row r="350" spans="1:6" ht="16.5">
      <c r="A350" s="333">
        <v>6</v>
      </c>
      <c r="B350" s="336" t="s">
        <v>54</v>
      </c>
      <c r="C350" s="374" t="s">
        <v>1002</v>
      </c>
      <c r="D350" s="375">
        <v>2</v>
      </c>
      <c r="E350" s="59"/>
      <c r="F350" s="60">
        <f t="shared" si="3"/>
        <v>0</v>
      </c>
    </row>
    <row r="351" spans="1:6" ht="16.5">
      <c r="A351" s="333">
        <v>7</v>
      </c>
      <c r="B351" s="336" t="s">
        <v>55</v>
      </c>
      <c r="C351" s="374" t="s">
        <v>1002</v>
      </c>
      <c r="D351" s="375">
        <v>1</v>
      </c>
      <c r="E351" s="59"/>
      <c r="F351" s="60">
        <f t="shared" si="3"/>
        <v>0</v>
      </c>
    </row>
    <row r="352" spans="1:6" ht="16.5">
      <c r="A352" s="333">
        <v>8</v>
      </c>
      <c r="B352" s="336" t="s">
        <v>134</v>
      </c>
      <c r="C352" s="374" t="s">
        <v>1002</v>
      </c>
      <c r="D352" s="375">
        <v>1</v>
      </c>
      <c r="E352" s="59"/>
      <c r="F352" s="60">
        <f t="shared" si="3"/>
        <v>0</v>
      </c>
    </row>
    <row r="353" spans="1:6" ht="16.5">
      <c r="A353" s="333">
        <v>9</v>
      </c>
      <c r="B353" s="336" t="s">
        <v>44</v>
      </c>
      <c r="C353" s="374" t="s">
        <v>1002</v>
      </c>
      <c r="D353" s="375">
        <v>2</v>
      </c>
      <c r="E353" s="59"/>
      <c r="F353" s="60">
        <f t="shared" si="3"/>
        <v>0</v>
      </c>
    </row>
    <row r="354" spans="1:6" ht="16.5">
      <c r="A354" s="333">
        <v>10</v>
      </c>
      <c r="B354" s="336" t="s">
        <v>43</v>
      </c>
      <c r="C354" s="374" t="s">
        <v>1002</v>
      </c>
      <c r="D354" s="375">
        <v>8</v>
      </c>
      <c r="E354" s="59"/>
      <c r="F354" s="60">
        <f t="shared" si="3"/>
        <v>0</v>
      </c>
    </row>
    <row r="355" spans="1:6" ht="16.5">
      <c r="A355" s="333">
        <v>11</v>
      </c>
      <c r="B355" s="336" t="s">
        <v>140</v>
      </c>
      <c r="C355" s="374" t="s">
        <v>1002</v>
      </c>
      <c r="D355" s="375">
        <v>23</v>
      </c>
      <c r="E355" s="59"/>
      <c r="F355" s="60">
        <f t="shared" si="3"/>
        <v>0</v>
      </c>
    </row>
    <row r="356" spans="1:6" ht="16.5">
      <c r="A356" s="333">
        <v>12</v>
      </c>
      <c r="B356" s="279" t="s">
        <v>45</v>
      </c>
      <c r="C356" s="354" t="s">
        <v>1002</v>
      </c>
      <c r="D356" s="355">
        <v>3</v>
      </c>
      <c r="E356" s="59"/>
      <c r="F356" s="60">
        <f t="shared" si="3"/>
        <v>0</v>
      </c>
    </row>
    <row r="357" spans="1:6" ht="16.5">
      <c r="A357" s="333">
        <v>13</v>
      </c>
      <c r="B357" s="336" t="s">
        <v>51</v>
      </c>
      <c r="C357" s="374" t="s">
        <v>1002</v>
      </c>
      <c r="D357" s="375">
        <v>3</v>
      </c>
      <c r="E357" s="59"/>
      <c r="F357" s="60">
        <f t="shared" si="3"/>
        <v>0</v>
      </c>
    </row>
    <row r="358" spans="1:6" ht="16.5">
      <c r="A358" s="333">
        <v>14</v>
      </c>
      <c r="B358" s="336" t="s">
        <v>52</v>
      </c>
      <c r="C358" s="374" t="s">
        <v>1002</v>
      </c>
      <c r="D358" s="375">
        <v>2</v>
      </c>
      <c r="E358" s="59"/>
      <c r="F358" s="60">
        <f t="shared" si="3"/>
        <v>0</v>
      </c>
    </row>
    <row r="359" spans="1:6" ht="16.5">
      <c r="A359" s="333">
        <v>15</v>
      </c>
      <c r="B359" s="336" t="s">
        <v>53</v>
      </c>
      <c r="C359" s="374" t="s">
        <v>1002</v>
      </c>
      <c r="D359" s="375">
        <v>1</v>
      </c>
      <c r="E359" s="59"/>
      <c r="F359" s="60">
        <f t="shared" si="3"/>
        <v>0</v>
      </c>
    </row>
    <row r="360" spans="1:6" ht="16.5">
      <c r="A360" s="333">
        <v>16</v>
      </c>
      <c r="B360" s="279" t="s">
        <v>46</v>
      </c>
      <c r="C360" s="354" t="s">
        <v>47</v>
      </c>
      <c r="D360" s="355">
        <v>1</v>
      </c>
      <c r="E360" s="59"/>
      <c r="F360" s="60">
        <f t="shared" si="3"/>
        <v>0</v>
      </c>
    </row>
    <row r="361" spans="1:6" ht="16.5">
      <c r="A361" s="333">
        <v>17</v>
      </c>
      <c r="B361" s="279" t="s">
        <v>48</v>
      </c>
      <c r="C361" s="354"/>
      <c r="D361" s="355"/>
      <c r="E361" s="197"/>
      <c r="F361" s="497">
        <f>E361</f>
        <v>0</v>
      </c>
    </row>
    <row r="362" spans="1:6" ht="16.5">
      <c r="A362" s="333">
        <v>18</v>
      </c>
      <c r="B362" s="279" t="s">
        <v>49</v>
      </c>
      <c r="C362" s="354"/>
      <c r="D362" s="355"/>
      <c r="E362" s="197"/>
      <c r="F362" s="497">
        <f>E362</f>
        <v>0</v>
      </c>
    </row>
    <row r="363" spans="1:6" ht="16.5">
      <c r="A363" s="23">
        <v>19</v>
      </c>
      <c r="B363" s="336" t="s">
        <v>552</v>
      </c>
      <c r="C363" s="354"/>
      <c r="D363" s="355"/>
      <c r="E363" s="384"/>
      <c r="F363" s="380"/>
    </row>
    <row r="364" spans="1:6" ht="16.5">
      <c r="A364" s="333"/>
      <c r="B364" s="336" t="s">
        <v>553</v>
      </c>
      <c r="C364" s="354"/>
      <c r="D364" s="355"/>
      <c r="E364" s="59"/>
      <c r="F364" s="379">
        <f>E364</f>
        <v>0</v>
      </c>
    </row>
    <row r="365" spans="1:6" ht="16.5">
      <c r="A365" s="358"/>
      <c r="B365" s="336"/>
      <c r="C365" s="376"/>
      <c r="D365" s="377"/>
      <c r="E365" s="378"/>
      <c r="F365" s="379"/>
    </row>
    <row r="366" spans="1:6" ht="16.5">
      <c r="A366" s="372"/>
      <c r="B366" s="366" t="s">
        <v>141</v>
      </c>
      <c r="C366" s="367"/>
      <c r="D366" s="368"/>
      <c r="E366" s="369"/>
      <c r="F366" s="370">
        <f>SUM(F345:F364)</f>
        <v>0</v>
      </c>
    </row>
    <row r="367" spans="1:8" ht="16.5">
      <c r="A367" s="353"/>
      <c r="B367" s="385"/>
      <c r="C367" s="354"/>
      <c r="D367" s="355"/>
      <c r="E367" s="356"/>
      <c r="F367" s="357"/>
      <c r="H367" s="316"/>
    </row>
    <row r="368" spans="1:8" ht="16.5">
      <c r="A368" s="347"/>
      <c r="B368" s="386" t="s">
        <v>56</v>
      </c>
      <c r="C368" s="349"/>
      <c r="D368" s="350"/>
      <c r="E368" s="387"/>
      <c r="F368" s="388">
        <f>SUM(F313+SUM(F318:F336)+SUM(F345:F364))</f>
        <v>0</v>
      </c>
      <c r="H368" s="316"/>
    </row>
    <row r="369" spans="1:6" ht="16.5">
      <c r="A369" s="353"/>
      <c r="B369" s="389"/>
      <c r="C369" s="390"/>
      <c r="D369" s="391"/>
      <c r="E369" s="392"/>
      <c r="F369" s="393"/>
    </row>
    <row r="370" ht="16.5">
      <c r="B370" s="381"/>
    </row>
    <row r="371" spans="2:6" ht="16.5">
      <c r="B371" s="19" t="s">
        <v>57</v>
      </c>
      <c r="D371" s="259"/>
      <c r="E371" s="260"/>
      <c r="F371" s="261"/>
    </row>
    <row r="373" spans="2:6" ht="16.5">
      <c r="B373" s="593" t="s">
        <v>284</v>
      </c>
      <c r="C373" s="586"/>
      <c r="D373" s="586"/>
      <c r="E373" s="586"/>
      <c r="F373" s="586"/>
    </row>
    <row r="374" spans="2:6" ht="16.5">
      <c r="B374" s="595" t="s">
        <v>58</v>
      </c>
      <c r="C374" s="596"/>
      <c r="D374" s="596"/>
      <c r="E374" s="596"/>
      <c r="F374" s="596"/>
    </row>
    <row r="376" spans="2:6" ht="16.5">
      <c r="B376" s="262"/>
      <c r="C376" s="18" t="s">
        <v>988</v>
      </c>
      <c r="D376" s="273" t="s">
        <v>989</v>
      </c>
      <c r="E376" s="274" t="s">
        <v>990</v>
      </c>
      <c r="F376" s="37" t="s">
        <v>991</v>
      </c>
    </row>
    <row r="377" spans="1:6" ht="16.5">
      <c r="A377" s="297"/>
      <c r="B377" s="394" t="s">
        <v>142</v>
      </c>
      <c r="C377" s="395"/>
      <c r="D377" s="396"/>
      <c r="E377" s="397"/>
      <c r="F377" s="398"/>
    </row>
    <row r="378" spans="1:6" ht="16.5">
      <c r="A378" s="266"/>
      <c r="B378" s="399"/>
      <c r="C378" s="400"/>
      <c r="D378" s="401"/>
      <c r="E378" s="402"/>
      <c r="F378" s="403"/>
    </row>
    <row r="379" spans="1:8" ht="105" customHeight="1">
      <c r="A379" s="319">
        <v>1</v>
      </c>
      <c r="B379" s="406" t="s">
        <v>555</v>
      </c>
      <c r="C379" s="306"/>
      <c r="D379" s="280"/>
      <c r="E379" s="307"/>
      <c r="F379" s="405"/>
      <c r="G379" s="14"/>
      <c r="H379" s="14"/>
    </row>
    <row r="380" spans="1:6" ht="19.5" customHeight="1">
      <c r="A380" s="319"/>
      <c r="B380" s="406" t="s">
        <v>554</v>
      </c>
      <c r="C380" s="214" t="s">
        <v>1002</v>
      </c>
      <c r="D380" s="309">
        <v>1</v>
      </c>
      <c r="E380" s="59"/>
      <c r="F380" s="60">
        <f>D380*E380</f>
        <v>0</v>
      </c>
    </row>
    <row r="381" spans="1:6" ht="16.5">
      <c r="A381" s="319"/>
      <c r="B381" s="406"/>
      <c r="C381" s="498"/>
      <c r="D381" s="303"/>
      <c r="E381" s="499"/>
      <c r="F381" s="480"/>
    </row>
    <row r="382" spans="1:6" ht="33">
      <c r="A382" s="319">
        <v>2</v>
      </c>
      <c r="B382" s="406" t="s">
        <v>556</v>
      </c>
      <c r="C382" s="321"/>
      <c r="D382" s="500"/>
      <c r="E382" s="501"/>
      <c r="F382" s="493"/>
    </row>
    <row r="383" spans="1:6" ht="16.5">
      <c r="A383" s="319"/>
      <c r="B383" s="406" t="s">
        <v>557</v>
      </c>
      <c r="C383" s="214" t="s">
        <v>143</v>
      </c>
      <c r="D383" s="309">
        <v>1</v>
      </c>
      <c r="E383" s="59"/>
      <c r="F383" s="60">
        <f>D383*E383</f>
        <v>0</v>
      </c>
    </row>
    <row r="384" spans="1:6" ht="21.75" customHeight="1">
      <c r="A384" s="319">
        <v>3</v>
      </c>
      <c r="B384" s="404" t="s">
        <v>59</v>
      </c>
      <c r="C384" s="323"/>
      <c r="D384" s="280"/>
      <c r="E384" s="307"/>
      <c r="F384" s="405"/>
    </row>
    <row r="385" spans="1:6" ht="16.5">
      <c r="A385" s="319"/>
      <c r="B385" s="404" t="s">
        <v>60</v>
      </c>
      <c r="C385" s="214" t="s">
        <v>1002</v>
      </c>
      <c r="D385" s="408">
        <v>45</v>
      </c>
      <c r="E385" s="59"/>
      <c r="F385" s="60">
        <f>D385*E385</f>
        <v>0</v>
      </c>
    </row>
    <row r="386" spans="1:6" ht="16.5">
      <c r="A386" s="319">
        <v>4</v>
      </c>
      <c r="B386" s="404" t="s">
        <v>61</v>
      </c>
      <c r="C386" s="306"/>
      <c r="D386" s="280"/>
      <c r="E386" s="307"/>
      <c r="F386" s="405"/>
    </row>
    <row r="387" spans="1:6" ht="16.5">
      <c r="A387" s="319"/>
      <c r="B387" s="406" t="s">
        <v>62</v>
      </c>
      <c r="C387" s="214" t="s">
        <v>1002</v>
      </c>
      <c r="D387" s="408">
        <v>12</v>
      </c>
      <c r="E387" s="59"/>
      <c r="F387" s="60">
        <f aca="true" t="shared" si="4" ref="F387:F392">D387*E387</f>
        <v>0</v>
      </c>
    </row>
    <row r="388" spans="1:6" ht="13.5" customHeight="1">
      <c r="A388" s="319">
        <v>5</v>
      </c>
      <c r="B388" s="406" t="s">
        <v>63</v>
      </c>
      <c r="C388" s="214" t="s">
        <v>1002</v>
      </c>
      <c r="D388" s="408">
        <v>15</v>
      </c>
      <c r="E388" s="59"/>
      <c r="F388" s="60">
        <f t="shared" si="4"/>
        <v>0</v>
      </c>
    </row>
    <row r="389" spans="1:6" ht="16.5">
      <c r="A389" s="319">
        <v>6</v>
      </c>
      <c r="B389" s="406" t="s">
        <v>64</v>
      </c>
      <c r="C389" s="214" t="s">
        <v>1002</v>
      </c>
      <c r="D389" s="309">
        <v>3</v>
      </c>
      <c r="E389" s="59"/>
      <c r="F389" s="60">
        <f t="shared" si="4"/>
        <v>0</v>
      </c>
    </row>
    <row r="390" spans="1:6" ht="16.5">
      <c r="A390" s="319">
        <v>7</v>
      </c>
      <c r="B390" s="406" t="s">
        <v>65</v>
      </c>
      <c r="C390" s="214" t="s">
        <v>1002</v>
      </c>
      <c r="D390" s="309">
        <v>1</v>
      </c>
      <c r="E390" s="59"/>
      <c r="F390" s="60">
        <f t="shared" si="4"/>
        <v>0</v>
      </c>
    </row>
    <row r="391" spans="1:6" ht="16.5">
      <c r="A391" s="319">
        <v>9</v>
      </c>
      <c r="B391" s="406" t="s">
        <v>66</v>
      </c>
      <c r="C391" s="214" t="s">
        <v>1002</v>
      </c>
      <c r="D391" s="309">
        <v>3</v>
      </c>
      <c r="E391" s="59"/>
      <c r="F391" s="60">
        <f t="shared" si="4"/>
        <v>0</v>
      </c>
    </row>
    <row r="392" spans="1:6" ht="16.5">
      <c r="A392" s="319">
        <v>10</v>
      </c>
      <c r="B392" s="406" t="s">
        <v>67</v>
      </c>
      <c r="C392" s="214" t="s">
        <v>1002</v>
      </c>
      <c r="D392" s="309">
        <v>2</v>
      </c>
      <c r="E392" s="59"/>
      <c r="F392" s="60">
        <f t="shared" si="4"/>
        <v>0</v>
      </c>
    </row>
    <row r="393" spans="1:6" ht="16.5">
      <c r="A393" s="319"/>
      <c r="B393" s="411"/>
      <c r="C393" s="317"/>
      <c r="D393" s="412"/>
      <c r="E393" s="413"/>
      <c r="F393" s="407"/>
    </row>
    <row r="394" spans="1:6" ht="49.5" customHeight="1">
      <c r="A394" s="266">
        <v>11</v>
      </c>
      <c r="B394" s="406" t="s">
        <v>559</v>
      </c>
      <c r="C394" s="306"/>
      <c r="D394" s="280"/>
      <c r="E394" s="307"/>
      <c r="F394" s="405"/>
    </row>
    <row r="395" spans="1:6" ht="16.5">
      <c r="A395" s="266"/>
      <c r="B395" s="406" t="s">
        <v>558</v>
      </c>
      <c r="C395" s="214" t="s">
        <v>1002</v>
      </c>
      <c r="D395" s="309">
        <v>3</v>
      </c>
      <c r="E395" s="59"/>
      <c r="F395" s="60">
        <f>D395*E395</f>
        <v>0</v>
      </c>
    </row>
    <row r="396" spans="1:6" ht="16.5">
      <c r="A396" s="266"/>
      <c r="B396" s="406"/>
      <c r="C396" s="317"/>
      <c r="D396" s="303"/>
      <c r="E396" s="304"/>
      <c r="F396" s="407"/>
    </row>
    <row r="397" spans="1:6" ht="34.5" customHeight="1">
      <c r="A397" s="266">
        <v>12</v>
      </c>
      <c r="B397" s="406" t="s">
        <v>68</v>
      </c>
      <c r="C397" s="306"/>
      <c r="D397" s="280"/>
      <c r="E397" s="307"/>
      <c r="F397" s="405"/>
    </row>
    <row r="398" spans="1:6" ht="16.5">
      <c r="A398" s="266"/>
      <c r="B398" s="406" t="s">
        <v>69</v>
      </c>
      <c r="C398" s="214" t="s">
        <v>1002</v>
      </c>
      <c r="D398" s="309">
        <v>1</v>
      </c>
      <c r="E398" s="59"/>
      <c r="F398" s="60">
        <f>D398*E398</f>
        <v>0</v>
      </c>
    </row>
    <row r="399" spans="1:6" ht="16.5">
      <c r="A399" s="266"/>
      <c r="B399" s="406"/>
      <c r="C399" s="317"/>
      <c r="D399" s="303"/>
      <c r="E399" s="304"/>
      <c r="F399" s="407"/>
    </row>
    <row r="400" spans="1:6" ht="18" customHeight="1">
      <c r="A400" s="266">
        <v>13</v>
      </c>
      <c r="B400" s="404" t="s">
        <v>70</v>
      </c>
      <c r="C400" s="306"/>
      <c r="D400" s="280"/>
      <c r="E400" s="307"/>
      <c r="F400" s="405"/>
    </row>
    <row r="401" spans="1:6" ht="19.5" customHeight="1">
      <c r="A401" s="266"/>
      <c r="B401" s="406" t="s">
        <v>71</v>
      </c>
      <c r="C401" s="214" t="s">
        <v>4</v>
      </c>
      <c r="D401" s="408">
        <v>1120</v>
      </c>
      <c r="E401" s="59"/>
      <c r="F401" s="60">
        <f>D401*E401</f>
        <v>0</v>
      </c>
    </row>
    <row r="402" spans="1:6" ht="16.5">
      <c r="A402" s="266"/>
      <c r="B402" s="406"/>
      <c r="C402" s="317"/>
      <c r="D402" s="303"/>
      <c r="E402" s="304"/>
      <c r="F402" s="407"/>
    </row>
    <row r="403" spans="1:6" ht="78.75" customHeight="1">
      <c r="A403" s="266">
        <v>14</v>
      </c>
      <c r="B403" s="404" t="s">
        <v>561</v>
      </c>
      <c r="C403" s="306"/>
      <c r="D403" s="280"/>
      <c r="E403" s="307"/>
      <c r="F403" s="405"/>
    </row>
    <row r="404" spans="1:6" ht="16.5">
      <c r="A404" s="266"/>
      <c r="B404" s="406" t="s">
        <v>560</v>
      </c>
      <c r="C404" s="214" t="s">
        <v>1002</v>
      </c>
      <c r="D404" s="309">
        <v>10</v>
      </c>
      <c r="E404" s="59"/>
      <c r="F404" s="60">
        <f>D404*E404</f>
        <v>0</v>
      </c>
    </row>
    <row r="405" spans="1:6" ht="16.5">
      <c r="A405" s="266"/>
      <c r="B405" s="406"/>
      <c r="C405" s="317"/>
      <c r="D405" s="409"/>
      <c r="E405" s="304"/>
      <c r="F405" s="407"/>
    </row>
    <row r="406" spans="1:6" ht="80.25" customHeight="1">
      <c r="A406" s="266">
        <v>15</v>
      </c>
      <c r="B406" s="406" t="s">
        <v>563</v>
      </c>
      <c r="C406" s="327"/>
      <c r="D406" s="280"/>
      <c r="E406" s="307"/>
      <c r="F406" s="405"/>
    </row>
    <row r="407" spans="1:6" ht="16.5">
      <c r="A407" s="266"/>
      <c r="B407" s="406" t="s">
        <v>562</v>
      </c>
      <c r="C407" s="214" t="s">
        <v>1002</v>
      </c>
      <c r="D407" s="301">
        <v>12</v>
      </c>
      <c r="E407" s="59"/>
      <c r="F407" s="60">
        <f>D407*E407</f>
        <v>0</v>
      </c>
    </row>
    <row r="408" spans="1:6" ht="16.5">
      <c r="A408" s="319"/>
      <c r="B408" s="414"/>
      <c r="C408" s="214"/>
      <c r="D408" s="309"/>
      <c r="E408" s="324"/>
      <c r="F408" s="325"/>
    </row>
    <row r="409" spans="1:7" ht="16.5">
      <c r="A409" s="266"/>
      <c r="B409" s="394" t="s">
        <v>147</v>
      </c>
      <c r="C409" s="314"/>
      <c r="D409" s="293"/>
      <c r="E409" s="294"/>
      <c r="F409" s="415"/>
      <c r="G409" s="316"/>
    </row>
    <row r="410" spans="1:6" ht="16.5">
      <c r="A410" s="266"/>
      <c r="B410" s="414"/>
      <c r="C410" s="214"/>
      <c r="D410" s="309"/>
      <c r="E410" s="324"/>
      <c r="F410" s="405"/>
    </row>
    <row r="411" spans="1:6" ht="68.25" customHeight="1">
      <c r="A411" s="319">
        <v>1</v>
      </c>
      <c r="B411" s="406" t="s">
        <v>564</v>
      </c>
      <c r="C411" s="330"/>
      <c r="E411" s="324"/>
      <c r="F411" s="410"/>
    </row>
    <row r="412" spans="1:6" ht="16.5">
      <c r="A412" s="319"/>
      <c r="B412" s="406" t="s">
        <v>565</v>
      </c>
      <c r="C412" s="214" t="s">
        <v>1002</v>
      </c>
      <c r="D412" s="309">
        <v>1</v>
      </c>
      <c r="E412" s="59"/>
      <c r="F412" s="60">
        <f>D412*E412</f>
        <v>0</v>
      </c>
    </row>
    <row r="413" spans="1:6" ht="16.5">
      <c r="A413" s="319">
        <v>2</v>
      </c>
      <c r="B413" s="406" t="s">
        <v>59</v>
      </c>
      <c r="C413" s="306"/>
      <c r="D413" s="280"/>
      <c r="E413" s="307"/>
      <c r="F413" s="405"/>
    </row>
    <row r="414" spans="1:6" ht="16.5">
      <c r="A414" s="319"/>
      <c r="B414" s="406" t="s">
        <v>144</v>
      </c>
      <c r="C414" s="214" t="s">
        <v>1002</v>
      </c>
      <c r="D414" s="408">
        <v>40</v>
      </c>
      <c r="E414" s="59"/>
      <c r="F414" s="60">
        <f>D414*E414</f>
        <v>0</v>
      </c>
    </row>
    <row r="415" spans="1:6" ht="16.5">
      <c r="A415" s="319">
        <v>3</v>
      </c>
      <c r="B415" s="406" t="s">
        <v>61</v>
      </c>
      <c r="C415" s="306"/>
      <c r="E415" s="417"/>
      <c r="F415" s="418"/>
    </row>
    <row r="416" spans="1:6" ht="16.5">
      <c r="A416" s="319"/>
      <c r="B416" s="406" t="s">
        <v>62</v>
      </c>
      <c r="C416" s="214" t="s">
        <v>1002</v>
      </c>
      <c r="D416" s="408">
        <v>10</v>
      </c>
      <c r="E416" s="59"/>
      <c r="F416" s="60">
        <f>D416*E416</f>
        <v>0</v>
      </c>
    </row>
    <row r="417" spans="1:6" ht="16.5">
      <c r="A417" s="319">
        <v>4</v>
      </c>
      <c r="B417" s="406" t="s">
        <v>64</v>
      </c>
      <c r="C417" s="214" t="s">
        <v>1002</v>
      </c>
      <c r="D417" s="309">
        <v>2</v>
      </c>
      <c r="E417" s="59"/>
      <c r="F417" s="60">
        <f>D417*E417</f>
        <v>0</v>
      </c>
    </row>
    <row r="418" spans="1:6" ht="16.5">
      <c r="A418" s="319">
        <v>5</v>
      </c>
      <c r="B418" s="406" t="s">
        <v>66</v>
      </c>
      <c r="C418" s="214" t="s">
        <v>1002</v>
      </c>
      <c r="D418" s="309">
        <v>3</v>
      </c>
      <c r="E418" s="59"/>
      <c r="F418" s="60">
        <f>D418*E418</f>
        <v>0</v>
      </c>
    </row>
    <row r="419" spans="1:6" ht="16.5">
      <c r="A419" s="319">
        <v>6</v>
      </c>
      <c r="B419" s="406" t="s">
        <v>67</v>
      </c>
      <c r="C419" s="214" t="s">
        <v>1002</v>
      </c>
      <c r="D419" s="309">
        <v>2</v>
      </c>
      <c r="E419" s="59"/>
      <c r="F419" s="60">
        <f>D419*E419</f>
        <v>0</v>
      </c>
    </row>
    <row r="420" spans="1:6" ht="16.5">
      <c r="A420" s="319"/>
      <c r="B420" s="406"/>
      <c r="C420" s="317"/>
      <c r="D420" s="303"/>
      <c r="E420" s="304"/>
      <c r="F420" s="407"/>
    </row>
    <row r="421" spans="1:6" ht="35.25" customHeight="1">
      <c r="A421" s="266">
        <v>7</v>
      </c>
      <c r="B421" s="406" t="s">
        <v>566</v>
      </c>
      <c r="C421" s="306"/>
      <c r="E421" s="307"/>
      <c r="F421" s="405"/>
    </row>
    <row r="422" spans="1:6" ht="16.5">
      <c r="A422" s="266"/>
      <c r="B422" s="406" t="s">
        <v>567</v>
      </c>
      <c r="C422" s="214" t="s">
        <v>1002</v>
      </c>
      <c r="D422" s="309">
        <v>2</v>
      </c>
      <c r="E422" s="59"/>
      <c r="F422" s="60">
        <f>D422*E422</f>
        <v>0</v>
      </c>
    </row>
    <row r="423" spans="1:6" ht="16.5">
      <c r="A423" s="319"/>
      <c r="B423" s="414"/>
      <c r="C423" s="317"/>
      <c r="D423" s="303"/>
      <c r="E423" s="304"/>
      <c r="F423" s="407"/>
    </row>
    <row r="424" spans="1:6" ht="20.25" customHeight="1">
      <c r="A424" s="266">
        <v>8</v>
      </c>
      <c r="B424" s="406" t="s">
        <v>70</v>
      </c>
      <c r="C424" s="306"/>
      <c r="E424" s="307"/>
      <c r="F424" s="405"/>
    </row>
    <row r="425" spans="1:6" ht="17.25" customHeight="1">
      <c r="A425" s="266"/>
      <c r="B425" s="406" t="s">
        <v>71</v>
      </c>
      <c r="C425" s="214" t="s">
        <v>4</v>
      </c>
      <c r="D425" s="408">
        <v>940</v>
      </c>
      <c r="E425" s="59"/>
      <c r="F425" s="60">
        <f>D425*E425</f>
        <v>0</v>
      </c>
    </row>
    <row r="426" spans="1:6" ht="16.5">
      <c r="A426" s="266"/>
      <c r="B426" s="406"/>
      <c r="C426" s="317"/>
      <c r="D426" s="409"/>
      <c r="E426" s="304"/>
      <c r="F426" s="407"/>
    </row>
    <row r="427" spans="1:6" ht="69.75" customHeight="1">
      <c r="A427" s="266">
        <v>9</v>
      </c>
      <c r="B427" s="406" t="s">
        <v>568</v>
      </c>
      <c r="C427" s="306"/>
      <c r="E427" s="307"/>
      <c r="F427" s="405"/>
    </row>
    <row r="428" spans="1:6" ht="16.5">
      <c r="A428" s="266"/>
      <c r="B428" s="406" t="s">
        <v>569</v>
      </c>
      <c r="C428" s="214" t="s">
        <v>1002</v>
      </c>
      <c r="D428" s="309">
        <v>10</v>
      </c>
      <c r="E428" s="59"/>
      <c r="F428" s="60">
        <f>D428*E428</f>
        <v>0</v>
      </c>
    </row>
    <row r="429" spans="1:6" ht="15" customHeight="1">
      <c r="A429" s="266"/>
      <c r="B429" s="406"/>
      <c r="C429" s="317"/>
      <c r="D429" s="409"/>
      <c r="E429" s="304"/>
      <c r="F429" s="407"/>
    </row>
    <row r="430" spans="1:6" ht="84" customHeight="1">
      <c r="A430" s="266">
        <v>10</v>
      </c>
      <c r="B430" s="406" t="s">
        <v>145</v>
      </c>
      <c r="C430" s="323"/>
      <c r="D430" s="280"/>
      <c r="E430" s="307"/>
      <c r="F430" s="405"/>
    </row>
    <row r="431" spans="1:6" ht="16.5">
      <c r="A431" s="266"/>
      <c r="B431" s="406" t="s">
        <v>146</v>
      </c>
      <c r="C431" s="214" t="s">
        <v>1002</v>
      </c>
      <c r="D431" s="309">
        <v>18</v>
      </c>
      <c r="E431" s="59"/>
      <c r="F431" s="60">
        <f>D431*E431</f>
        <v>0</v>
      </c>
    </row>
    <row r="432" spans="1:6" ht="16.5">
      <c r="A432" s="266"/>
      <c r="B432" s="406"/>
      <c r="C432" s="321"/>
      <c r="D432" s="301"/>
      <c r="E432" s="491"/>
      <c r="F432" s="193"/>
    </row>
    <row r="433" spans="1:7" ht="16.5">
      <c r="A433" s="266"/>
      <c r="B433" s="394" t="s">
        <v>148</v>
      </c>
      <c r="C433" s="314"/>
      <c r="D433" s="293"/>
      <c r="E433" s="294"/>
      <c r="F433" s="415"/>
      <c r="G433" s="316"/>
    </row>
    <row r="434" spans="1:6" ht="16.5">
      <c r="A434" s="266"/>
      <c r="B434" s="406"/>
      <c r="C434" s="321"/>
      <c r="D434" s="301"/>
      <c r="E434" s="491"/>
      <c r="F434" s="193"/>
    </row>
    <row r="435" spans="1:6" ht="16.5">
      <c r="A435" s="266">
        <v>1</v>
      </c>
      <c r="B435" s="502" t="s">
        <v>149</v>
      </c>
      <c r="C435" s="505" t="s">
        <v>1002</v>
      </c>
      <c r="D435" s="506">
        <v>1</v>
      </c>
      <c r="E435" s="197"/>
      <c r="F435" s="60">
        <f aca="true" t="shared" si="5" ref="F435:F444">D435*E435</f>
        <v>0</v>
      </c>
    </row>
    <row r="436" spans="1:6" ht="16.5">
      <c r="A436" s="266">
        <v>2</v>
      </c>
      <c r="B436" s="502" t="s">
        <v>150</v>
      </c>
      <c r="C436" s="505" t="s">
        <v>1002</v>
      </c>
      <c r="D436" s="506">
        <v>4</v>
      </c>
      <c r="E436" s="197"/>
      <c r="F436" s="60">
        <f t="shared" si="5"/>
        <v>0</v>
      </c>
    </row>
    <row r="437" spans="1:6" ht="16.5">
      <c r="A437" s="266">
        <v>3</v>
      </c>
      <c r="B437" s="502" t="s">
        <v>151</v>
      </c>
      <c r="C437" s="505" t="s">
        <v>1002</v>
      </c>
      <c r="D437" s="506">
        <v>1</v>
      </c>
      <c r="E437" s="197"/>
      <c r="F437" s="60">
        <f t="shared" si="5"/>
        <v>0</v>
      </c>
    </row>
    <row r="438" spans="1:6" ht="16.5">
      <c r="A438" s="266">
        <v>4</v>
      </c>
      <c r="B438" s="503" t="s">
        <v>152</v>
      </c>
      <c r="C438" s="507" t="s">
        <v>1002</v>
      </c>
      <c r="D438" s="40">
        <v>2</v>
      </c>
      <c r="E438" s="197"/>
      <c r="F438" s="60">
        <f t="shared" si="5"/>
        <v>0</v>
      </c>
    </row>
    <row r="439" spans="1:6" ht="16.5">
      <c r="A439" s="266">
        <v>5</v>
      </c>
      <c r="B439" s="502" t="s">
        <v>153</v>
      </c>
      <c r="C439" s="505" t="s">
        <v>4</v>
      </c>
      <c r="D439" s="506">
        <v>120</v>
      </c>
      <c r="E439" s="197"/>
      <c r="F439" s="60">
        <f t="shared" si="5"/>
        <v>0</v>
      </c>
    </row>
    <row r="440" spans="1:6" ht="16.5">
      <c r="A440" s="266">
        <v>6</v>
      </c>
      <c r="B440" s="502" t="s">
        <v>154</v>
      </c>
      <c r="C440" s="505" t="s">
        <v>4</v>
      </c>
      <c r="D440" s="506">
        <v>180</v>
      </c>
      <c r="E440" s="197"/>
      <c r="F440" s="60">
        <f t="shared" si="5"/>
        <v>0</v>
      </c>
    </row>
    <row r="441" spans="1:6" ht="16.5">
      <c r="A441" s="266">
        <v>7</v>
      </c>
      <c r="B441" s="502" t="s">
        <v>155</v>
      </c>
      <c r="C441" s="507" t="s">
        <v>1002</v>
      </c>
      <c r="D441" s="40">
        <v>4</v>
      </c>
      <c r="E441" s="197"/>
      <c r="F441" s="60">
        <f t="shared" si="5"/>
        <v>0</v>
      </c>
    </row>
    <row r="442" spans="1:6" ht="16.5">
      <c r="A442" s="266">
        <v>8</v>
      </c>
      <c r="B442" s="503" t="s">
        <v>156</v>
      </c>
      <c r="C442" s="507" t="s">
        <v>4</v>
      </c>
      <c r="D442" s="506">
        <v>420</v>
      </c>
      <c r="E442" s="197"/>
      <c r="F442" s="60">
        <f t="shared" si="5"/>
        <v>0</v>
      </c>
    </row>
    <row r="443" spans="1:6" ht="16.5">
      <c r="A443" s="266">
        <v>9</v>
      </c>
      <c r="B443" s="503" t="s">
        <v>157</v>
      </c>
      <c r="C443" s="507" t="s">
        <v>4</v>
      </c>
      <c r="D443" s="506">
        <v>100</v>
      </c>
      <c r="E443" s="197"/>
      <c r="F443" s="60">
        <f t="shared" si="5"/>
        <v>0</v>
      </c>
    </row>
    <row r="444" spans="1:6" ht="16.5">
      <c r="A444" s="266">
        <v>10</v>
      </c>
      <c r="B444" s="503" t="s">
        <v>158</v>
      </c>
      <c r="C444" s="507" t="s">
        <v>1002</v>
      </c>
      <c r="D444" s="40">
        <v>1</v>
      </c>
      <c r="E444" s="197"/>
      <c r="F444" s="60">
        <f t="shared" si="5"/>
        <v>0</v>
      </c>
    </row>
    <row r="445" spans="1:6" ht="16.5" customHeight="1">
      <c r="A445" s="266">
        <v>11</v>
      </c>
      <c r="B445" s="504" t="s">
        <v>160</v>
      </c>
      <c r="C445" s="330"/>
      <c r="D445" s="330"/>
      <c r="E445" s="491"/>
      <c r="F445" s="193"/>
    </row>
    <row r="446" spans="1:6" ht="16.5">
      <c r="A446" s="266"/>
      <c r="B446" s="504" t="s">
        <v>159</v>
      </c>
      <c r="C446" s="507" t="s">
        <v>131</v>
      </c>
      <c r="D446" s="40">
        <v>1</v>
      </c>
      <c r="E446" s="197"/>
      <c r="F446" s="60">
        <f>D446*E446</f>
        <v>0</v>
      </c>
    </row>
    <row r="447" spans="1:6" ht="16.5">
      <c r="A447" s="319"/>
      <c r="B447" s="414"/>
      <c r="C447" s="321"/>
      <c r="D447" s="301"/>
      <c r="E447" s="307"/>
      <c r="F447" s="308"/>
    </row>
    <row r="448" spans="1:6" ht="16.5">
      <c r="A448" s="266"/>
      <c r="B448" s="419" t="s">
        <v>72</v>
      </c>
      <c r="C448" s="314"/>
      <c r="D448" s="420"/>
      <c r="E448" s="421"/>
      <c r="F448" s="422">
        <f>SUM(F380:F446)</f>
        <v>0</v>
      </c>
    </row>
    <row r="449" ht="16.5">
      <c r="A449" s="265"/>
    </row>
    <row r="451" spans="2:6" ht="16.5">
      <c r="B451" s="19" t="s">
        <v>33</v>
      </c>
      <c r="D451" s="259"/>
      <c r="E451" s="260"/>
      <c r="F451" s="261"/>
    </row>
    <row r="453" spans="2:6" ht="16.5">
      <c r="B453" s="593" t="s">
        <v>284</v>
      </c>
      <c r="C453" s="586"/>
      <c r="D453" s="586"/>
      <c r="E453" s="586"/>
      <c r="F453" s="586"/>
    </row>
    <row r="455" spans="2:6" ht="16.5">
      <c r="B455" s="262"/>
      <c r="C455" s="18" t="s">
        <v>988</v>
      </c>
      <c r="D455" s="273" t="s">
        <v>989</v>
      </c>
      <c r="E455" s="274" t="s">
        <v>990</v>
      </c>
      <c r="F455" s="37" t="s">
        <v>991</v>
      </c>
    </row>
    <row r="456" spans="1:6" ht="16.5">
      <c r="A456" s="297"/>
      <c r="B456" s="423" t="s">
        <v>73</v>
      </c>
      <c r="C456" s="424"/>
      <c r="D456" s="425"/>
      <c r="E456" s="426"/>
      <c r="F456" s="427"/>
    </row>
    <row r="457" spans="1:6" ht="16.5">
      <c r="A457" s="266"/>
      <c r="B457" s="428"/>
      <c r="C457" s="317"/>
      <c r="D457" s="303"/>
      <c r="E457" s="304"/>
      <c r="F457" s="429"/>
    </row>
    <row r="458" spans="1:6" ht="135.75" customHeight="1">
      <c r="A458" s="430">
        <v>1</v>
      </c>
      <c r="B458" s="431" t="s">
        <v>942</v>
      </c>
      <c r="C458" s="306"/>
      <c r="D458" s="280"/>
      <c r="E458" s="432"/>
      <c r="F458" s="433"/>
    </row>
    <row r="459" spans="1:6" ht="16.5">
      <c r="A459" s="434"/>
      <c r="B459" s="431" t="s">
        <v>941</v>
      </c>
      <c r="C459" s="435" t="s">
        <v>131</v>
      </c>
      <c r="D459" s="436">
        <v>1</v>
      </c>
      <c r="E459" s="59"/>
      <c r="F459" s="60">
        <f>D459*E459</f>
        <v>0</v>
      </c>
    </row>
    <row r="460" spans="1:6" ht="16.5">
      <c r="A460" s="434"/>
      <c r="B460" s="431"/>
      <c r="C460" s="435"/>
      <c r="D460" s="436"/>
      <c r="E460" s="251"/>
      <c r="F460" s="60"/>
    </row>
    <row r="461" spans="1:6" ht="16.5">
      <c r="A461" s="434">
        <v>2</v>
      </c>
      <c r="B461" s="431" t="s">
        <v>943</v>
      </c>
      <c r="C461" s="435" t="s">
        <v>1002</v>
      </c>
      <c r="D461" s="436">
        <v>1</v>
      </c>
      <c r="E461" s="59"/>
      <c r="F461" s="60">
        <f>D461*E461</f>
        <v>0</v>
      </c>
    </row>
    <row r="462" spans="1:6" ht="16.5">
      <c r="A462" s="434"/>
      <c r="B462" s="431"/>
      <c r="C462" s="435"/>
      <c r="D462" s="436"/>
      <c r="E462" s="251"/>
      <c r="F462" s="60"/>
    </row>
    <row r="463" spans="1:6" ht="16.5">
      <c r="A463" s="434">
        <v>3</v>
      </c>
      <c r="B463" s="431" t="s">
        <v>944</v>
      </c>
      <c r="C463" s="435" t="s">
        <v>1002</v>
      </c>
      <c r="D463" s="436">
        <v>2</v>
      </c>
      <c r="E463" s="59"/>
      <c r="F463" s="60">
        <f>D463*E463</f>
        <v>0</v>
      </c>
    </row>
    <row r="464" spans="1:6" ht="16.5">
      <c r="A464" s="434"/>
      <c r="B464" s="431"/>
      <c r="C464" s="435"/>
      <c r="D464" s="436"/>
      <c r="E464" s="580"/>
      <c r="F464" s="410"/>
    </row>
    <row r="465" spans="1:6" ht="16.5">
      <c r="A465" s="434">
        <v>4</v>
      </c>
      <c r="B465" s="437" t="s">
        <v>74</v>
      </c>
      <c r="C465" s="438" t="s">
        <v>1002</v>
      </c>
      <c r="D465" s="439">
        <v>70</v>
      </c>
      <c r="E465" s="59"/>
      <c r="F465" s="60">
        <f>D465*E465</f>
        <v>0</v>
      </c>
    </row>
    <row r="466" spans="1:6" ht="16.5">
      <c r="A466" s="434"/>
      <c r="B466" s="437"/>
      <c r="C466" s="438"/>
      <c r="D466" s="439"/>
      <c r="E466" s="581"/>
      <c r="F466" s="440"/>
    </row>
    <row r="467" spans="1:6" ht="16.5">
      <c r="A467" s="434">
        <v>5</v>
      </c>
      <c r="B467" s="441" t="s">
        <v>75</v>
      </c>
      <c r="C467" s="438" t="s">
        <v>4</v>
      </c>
      <c r="D467" s="439">
        <v>1180</v>
      </c>
      <c r="E467" s="59"/>
      <c r="F467" s="60">
        <f>D467*E467</f>
        <v>0</v>
      </c>
    </row>
    <row r="468" spans="1:6" ht="16.5">
      <c r="A468" s="434"/>
      <c r="B468" s="441"/>
      <c r="C468" s="438"/>
      <c r="D468" s="439"/>
      <c r="E468" s="581"/>
      <c r="F468" s="440"/>
    </row>
    <row r="469" spans="1:6" ht="16.5">
      <c r="A469" s="434">
        <v>6</v>
      </c>
      <c r="B469" s="441" t="s">
        <v>76</v>
      </c>
      <c r="C469" s="438" t="s">
        <v>4</v>
      </c>
      <c r="D469" s="439">
        <v>720</v>
      </c>
      <c r="E469" s="59"/>
      <c r="F469" s="60">
        <f>D469*E469</f>
        <v>0</v>
      </c>
    </row>
    <row r="470" spans="1:6" ht="16.5">
      <c r="A470" s="434"/>
      <c r="B470" s="441"/>
      <c r="C470" s="438"/>
      <c r="D470" s="439"/>
      <c r="E470" s="581"/>
      <c r="F470" s="440"/>
    </row>
    <row r="471" spans="1:6" ht="16.5">
      <c r="A471" s="434">
        <v>7</v>
      </c>
      <c r="B471" s="441" t="s">
        <v>77</v>
      </c>
      <c r="C471" s="438" t="s">
        <v>4</v>
      </c>
      <c r="D471" s="439">
        <v>890</v>
      </c>
      <c r="E471" s="59"/>
      <c r="F471" s="60">
        <f>D471*E471</f>
        <v>0</v>
      </c>
    </row>
    <row r="472" spans="1:6" ht="16.5">
      <c r="A472" s="434"/>
      <c r="B472" s="441"/>
      <c r="C472" s="438"/>
      <c r="D472" s="439"/>
      <c r="E472" s="581"/>
      <c r="F472" s="440"/>
    </row>
    <row r="473" spans="1:6" ht="16.5">
      <c r="A473" s="434">
        <v>8</v>
      </c>
      <c r="B473" s="441" t="s">
        <v>78</v>
      </c>
      <c r="C473" s="438" t="s">
        <v>4</v>
      </c>
      <c r="D473" s="439">
        <v>630</v>
      </c>
      <c r="E473" s="59"/>
      <c r="F473" s="60">
        <f>D473*E473</f>
        <v>0</v>
      </c>
    </row>
    <row r="474" spans="1:6" ht="16.5">
      <c r="A474" s="434"/>
      <c r="B474" s="441"/>
      <c r="C474" s="438"/>
      <c r="D474" s="439"/>
      <c r="E474" s="581"/>
      <c r="F474" s="440"/>
    </row>
    <row r="475" spans="1:6" ht="20.25" customHeight="1">
      <c r="A475" s="434">
        <v>9</v>
      </c>
      <c r="B475" s="441" t="s">
        <v>79</v>
      </c>
      <c r="C475" s="438" t="s">
        <v>1002</v>
      </c>
      <c r="D475" s="439">
        <v>23</v>
      </c>
      <c r="E475" s="59"/>
      <c r="F475" s="60">
        <f>D475*E475</f>
        <v>0</v>
      </c>
    </row>
    <row r="476" spans="1:6" ht="16.5">
      <c r="A476" s="434"/>
      <c r="B476" s="441"/>
      <c r="C476" s="442"/>
      <c r="D476" s="443"/>
      <c r="E476" s="582"/>
      <c r="F476" s="444"/>
    </row>
    <row r="477" spans="1:6" ht="18.75" customHeight="1">
      <c r="A477" s="434">
        <v>10</v>
      </c>
      <c r="B477" s="441" t="s">
        <v>80</v>
      </c>
      <c r="C477" s="306"/>
      <c r="D477" s="280"/>
      <c r="E477" s="583"/>
      <c r="F477" s="445"/>
    </row>
    <row r="478" spans="1:6" ht="16.5">
      <c r="A478" s="434"/>
      <c r="B478" s="441" t="s">
        <v>161</v>
      </c>
      <c r="C478" s="438" t="s">
        <v>1002</v>
      </c>
      <c r="D478" s="439">
        <v>5</v>
      </c>
      <c r="E478" s="59"/>
      <c r="F478" s="60">
        <f>D478*E478</f>
        <v>0</v>
      </c>
    </row>
    <row r="479" spans="1:6" ht="16.5">
      <c r="A479" s="434"/>
      <c r="B479" s="441"/>
      <c r="C479" s="438"/>
      <c r="D479" s="439"/>
      <c r="E479" s="581"/>
      <c r="F479" s="440"/>
    </row>
    <row r="480" spans="1:6" ht="16.5">
      <c r="A480" s="434">
        <v>11</v>
      </c>
      <c r="B480" s="441" t="s">
        <v>81</v>
      </c>
      <c r="C480" s="438" t="s">
        <v>1002</v>
      </c>
      <c r="D480" s="439">
        <v>5</v>
      </c>
      <c r="E480" s="59"/>
      <c r="F480" s="60">
        <f>D480*E480</f>
        <v>0</v>
      </c>
    </row>
    <row r="481" spans="1:6" ht="16.5">
      <c r="A481" s="434"/>
      <c r="B481" s="441"/>
      <c r="C481" s="438"/>
      <c r="D481" s="439"/>
      <c r="E481" s="581"/>
      <c r="F481" s="440"/>
    </row>
    <row r="482" spans="1:6" ht="16.5">
      <c r="A482" s="434">
        <v>12</v>
      </c>
      <c r="B482" s="441" t="s">
        <v>82</v>
      </c>
      <c r="C482" s="438" t="s">
        <v>1002</v>
      </c>
      <c r="D482" s="439">
        <v>4</v>
      </c>
      <c r="E482" s="59"/>
      <c r="F482" s="60">
        <f>D482*E482</f>
        <v>0</v>
      </c>
    </row>
    <row r="483" spans="1:6" ht="16.5">
      <c r="A483" s="434"/>
      <c r="B483" s="441"/>
      <c r="C483" s="438"/>
      <c r="D483" s="439"/>
      <c r="E483" s="581"/>
      <c r="F483" s="440"/>
    </row>
    <row r="484" spans="1:6" ht="16.5">
      <c r="A484" s="434">
        <v>13</v>
      </c>
      <c r="B484" s="441" t="s">
        <v>83</v>
      </c>
      <c r="C484" s="438" t="s">
        <v>1002</v>
      </c>
      <c r="D484" s="439">
        <v>3</v>
      </c>
      <c r="E484" s="59"/>
      <c r="F484" s="60">
        <f>D484*E484</f>
        <v>0</v>
      </c>
    </row>
    <row r="485" spans="1:6" ht="16.5">
      <c r="A485" s="434"/>
      <c r="B485" s="441"/>
      <c r="C485" s="438"/>
      <c r="D485" s="439"/>
      <c r="E485" s="581"/>
      <c r="F485" s="440"/>
    </row>
    <row r="486" spans="1:6" ht="16.5">
      <c r="A486" s="434">
        <v>14</v>
      </c>
      <c r="B486" s="441" t="s">
        <v>84</v>
      </c>
      <c r="C486" s="438" t="s">
        <v>1002</v>
      </c>
      <c r="D486" s="439">
        <v>2</v>
      </c>
      <c r="E486" s="59"/>
      <c r="F486" s="60">
        <f>D486*E486</f>
        <v>0</v>
      </c>
    </row>
    <row r="487" spans="1:6" ht="16.5">
      <c r="A487" s="434"/>
      <c r="B487" s="441"/>
      <c r="C487" s="438"/>
      <c r="D487" s="439"/>
      <c r="E487" s="581"/>
      <c r="F487" s="440"/>
    </row>
    <row r="488" spans="1:6" ht="16.5">
      <c r="A488" s="434">
        <v>15</v>
      </c>
      <c r="B488" s="441" t="s">
        <v>85</v>
      </c>
      <c r="C488" s="438" t="s">
        <v>1002</v>
      </c>
      <c r="D488" s="439">
        <v>8</v>
      </c>
      <c r="E488" s="59"/>
      <c r="F488" s="60">
        <f>D488*E488</f>
        <v>0</v>
      </c>
    </row>
    <row r="489" spans="1:6" ht="16.5">
      <c r="A489" s="434"/>
      <c r="B489" s="441"/>
      <c r="C489" s="438"/>
      <c r="D489" s="439"/>
      <c r="E489" s="581"/>
      <c r="F489" s="440"/>
    </row>
    <row r="490" spans="1:6" ht="16.5">
      <c r="A490" s="434">
        <v>16</v>
      </c>
      <c r="B490" s="446" t="s">
        <v>86</v>
      </c>
      <c r="C490" s="447" t="s">
        <v>1002</v>
      </c>
      <c r="D490" s="448">
        <v>1</v>
      </c>
      <c r="E490" s="59"/>
      <c r="F490" s="60">
        <f>D490*E490</f>
        <v>0</v>
      </c>
    </row>
    <row r="491" spans="1:6" ht="16.5">
      <c r="A491" s="434"/>
      <c r="B491" s="446"/>
      <c r="C491" s="447"/>
      <c r="D491" s="448"/>
      <c r="E491" s="584"/>
      <c r="F491" s="449"/>
    </row>
    <row r="492" spans="1:6" ht="16.5">
      <c r="A492" s="434">
        <v>17</v>
      </c>
      <c r="B492" s="446" t="s">
        <v>87</v>
      </c>
      <c r="C492" s="447" t="s">
        <v>1002</v>
      </c>
      <c r="D492" s="448">
        <v>1</v>
      </c>
      <c r="E492" s="59"/>
      <c r="F492" s="60">
        <f>D492*E492</f>
        <v>0</v>
      </c>
    </row>
    <row r="493" spans="1:6" ht="16.5">
      <c r="A493" s="434"/>
      <c r="B493" s="446"/>
      <c r="C493" s="447"/>
      <c r="D493" s="448"/>
      <c r="E493" s="584"/>
      <c r="F493" s="449"/>
    </row>
    <row r="494" spans="1:6" ht="16.5" customHeight="1">
      <c r="A494" s="434">
        <v>18</v>
      </c>
      <c r="B494" s="446" t="s">
        <v>88</v>
      </c>
      <c r="C494" s="447" t="s">
        <v>1002</v>
      </c>
      <c r="D494" s="448">
        <v>1</v>
      </c>
      <c r="E494" s="59"/>
      <c r="F494" s="60">
        <f>D494*E494</f>
        <v>0</v>
      </c>
    </row>
    <row r="495" spans="1:6" ht="16.5">
      <c r="A495" s="434"/>
      <c r="B495" s="446"/>
      <c r="C495" s="447"/>
      <c r="D495" s="448"/>
      <c r="E495" s="584"/>
      <c r="F495" s="449"/>
    </row>
    <row r="496" spans="1:6" ht="16.5">
      <c r="A496" s="13">
        <v>19</v>
      </c>
      <c r="B496" s="446" t="s">
        <v>89</v>
      </c>
      <c r="C496" s="447" t="s">
        <v>1002</v>
      </c>
      <c r="D496" s="450">
        <v>1</v>
      </c>
      <c r="E496" s="59"/>
      <c r="F496" s="60">
        <f>D496*E496</f>
        <v>0</v>
      </c>
    </row>
    <row r="497" spans="1:6" ht="16.5">
      <c r="A497" s="434"/>
      <c r="B497" s="446"/>
      <c r="C497" s="451"/>
      <c r="D497" s="452"/>
      <c r="E497" s="585"/>
      <c r="F497" s="453"/>
    </row>
    <row r="498" spans="1:6" ht="20.25" customHeight="1">
      <c r="A498" s="13">
        <v>20</v>
      </c>
      <c r="B498" s="441" t="s">
        <v>90</v>
      </c>
      <c r="C498" s="306"/>
      <c r="D498" s="280"/>
      <c r="E498" s="583"/>
      <c r="F498" s="445"/>
    </row>
    <row r="499" spans="1:6" ht="16.5">
      <c r="A499" s="434"/>
      <c r="B499" s="431" t="s">
        <v>91</v>
      </c>
      <c r="C499" s="438" t="s">
        <v>1002</v>
      </c>
      <c r="D499" s="439">
        <v>1</v>
      </c>
      <c r="E499" s="59"/>
      <c r="F499" s="60">
        <f>D499*E499</f>
        <v>0</v>
      </c>
    </row>
    <row r="500" spans="1:6" ht="16.5">
      <c r="A500" s="434"/>
      <c r="B500" s="454"/>
      <c r="C500" s="435"/>
      <c r="D500" s="436"/>
      <c r="E500" s="580"/>
      <c r="F500" s="410"/>
    </row>
    <row r="501" spans="1:6" ht="16.5">
      <c r="A501" s="455"/>
      <c r="B501" s="456" t="s">
        <v>73</v>
      </c>
      <c r="C501" s="457"/>
      <c r="D501" s="458"/>
      <c r="E501" s="459"/>
      <c r="F501" s="460">
        <f>SUM(F459:F499)</f>
        <v>0</v>
      </c>
    </row>
    <row r="502" ht="16.5">
      <c r="A502" s="265"/>
    </row>
    <row r="504" spans="2:6" ht="16.5">
      <c r="B504" s="19" t="s">
        <v>32</v>
      </c>
      <c r="D504" s="259"/>
      <c r="E504" s="260"/>
      <c r="F504" s="261"/>
    </row>
    <row r="506" spans="2:6" ht="33" customHeight="1">
      <c r="B506" s="593" t="s">
        <v>92</v>
      </c>
      <c r="C506" s="586"/>
      <c r="D506" s="586"/>
      <c r="E506" s="586"/>
      <c r="F506" s="586"/>
    </row>
    <row r="508" spans="2:6" ht="16.5">
      <c r="B508" s="262"/>
      <c r="C508" s="18" t="s">
        <v>988</v>
      </c>
      <c r="D508" s="273" t="s">
        <v>989</v>
      </c>
      <c r="E508" s="274" t="s">
        <v>990</v>
      </c>
      <c r="F508" s="37" t="s">
        <v>991</v>
      </c>
    </row>
    <row r="509" spans="1:6" ht="16.5">
      <c r="A509" s="461">
        <v>1</v>
      </c>
      <c r="B509" s="462" t="s">
        <v>162</v>
      </c>
      <c r="C509" s="463" t="s">
        <v>1002</v>
      </c>
      <c r="D509" s="464">
        <v>1</v>
      </c>
      <c r="E509" s="59"/>
      <c r="F509" s="60">
        <f>D509*E509</f>
        <v>0</v>
      </c>
    </row>
    <row r="510" spans="1:6" ht="16.5">
      <c r="A510" s="461"/>
      <c r="B510" s="462"/>
      <c r="C510" s="463"/>
      <c r="D510" s="464"/>
      <c r="E510" s="251"/>
      <c r="F510" s="60"/>
    </row>
    <row r="511" spans="1:6" ht="16.5">
      <c r="A511" s="462">
        <v>2</v>
      </c>
      <c r="B511" s="462" t="s">
        <v>163</v>
      </c>
      <c r="C511" s="463" t="s">
        <v>4</v>
      </c>
      <c r="D511" s="464">
        <v>20</v>
      </c>
      <c r="E511" s="59"/>
      <c r="F511" s="60">
        <f>D511*E511</f>
        <v>0</v>
      </c>
    </row>
    <row r="512" spans="1:6" ht="16.5">
      <c r="A512" s="462"/>
      <c r="B512" s="462"/>
      <c r="C512" s="463"/>
      <c r="D512" s="464"/>
      <c r="E512" s="251"/>
      <c r="F512" s="60"/>
    </row>
    <row r="513" spans="1:6" ht="16.5">
      <c r="A513" s="462">
        <v>3</v>
      </c>
      <c r="B513" s="462" t="s">
        <v>164</v>
      </c>
      <c r="C513" s="463" t="s">
        <v>4</v>
      </c>
      <c r="D513" s="464">
        <v>65</v>
      </c>
      <c r="E513" s="59"/>
      <c r="F513" s="60">
        <f>D513*E513</f>
        <v>0</v>
      </c>
    </row>
    <row r="514" spans="1:6" ht="16.5">
      <c r="A514" s="462"/>
      <c r="B514" s="462"/>
      <c r="C514" s="463"/>
      <c r="D514" s="464"/>
      <c r="E514" s="251"/>
      <c r="F514" s="60"/>
    </row>
    <row r="515" spans="1:6" ht="16.5">
      <c r="A515" s="462">
        <v>4</v>
      </c>
      <c r="B515" s="462" t="s">
        <v>165</v>
      </c>
      <c r="C515" s="463" t="s">
        <v>1002</v>
      </c>
      <c r="D515" s="464">
        <v>6</v>
      </c>
      <c r="E515" s="59"/>
      <c r="F515" s="60">
        <f>D515*E515</f>
        <v>0</v>
      </c>
    </row>
    <row r="516" spans="1:6" ht="16.5">
      <c r="A516" s="462"/>
      <c r="B516" s="462"/>
      <c r="C516" s="463"/>
      <c r="D516" s="464"/>
      <c r="E516" s="251"/>
      <c r="F516" s="60"/>
    </row>
    <row r="517" spans="1:6" ht="16.5">
      <c r="A517" s="462">
        <v>5</v>
      </c>
      <c r="B517" s="462" t="s">
        <v>166</v>
      </c>
      <c r="C517" s="463" t="s">
        <v>1002</v>
      </c>
      <c r="D517" s="464">
        <v>22</v>
      </c>
      <c r="E517" s="59"/>
      <c r="F517" s="60">
        <f>D517*E517</f>
        <v>0</v>
      </c>
    </row>
    <row r="518" spans="1:6" ht="16.5">
      <c r="A518" s="462"/>
      <c r="B518" s="462"/>
      <c r="C518" s="463"/>
      <c r="D518" s="464"/>
      <c r="E518" s="251"/>
      <c r="F518" s="60"/>
    </row>
    <row r="519" spans="1:6" ht="21" customHeight="1">
      <c r="A519" s="462">
        <v>6</v>
      </c>
      <c r="B519" s="462" t="s">
        <v>167</v>
      </c>
      <c r="C519" s="463" t="s">
        <v>1002</v>
      </c>
      <c r="D519" s="464">
        <v>20</v>
      </c>
      <c r="E519" s="59"/>
      <c r="F519" s="60">
        <f>D519*E519</f>
        <v>0</v>
      </c>
    </row>
    <row r="520" spans="1:6" ht="16.5">
      <c r="A520" s="462"/>
      <c r="B520" s="462"/>
      <c r="C520" s="463"/>
      <c r="D520" s="464"/>
      <c r="E520" s="251"/>
      <c r="F520" s="60"/>
    </row>
    <row r="521" spans="1:6" ht="16.5">
      <c r="A521" s="462">
        <v>7</v>
      </c>
      <c r="B521" s="462" t="s">
        <v>168</v>
      </c>
      <c r="C521" s="463" t="s">
        <v>1002</v>
      </c>
      <c r="D521" s="464">
        <v>10</v>
      </c>
      <c r="E521" s="59"/>
      <c r="F521" s="60">
        <f>D521*E521</f>
        <v>0</v>
      </c>
    </row>
    <row r="522" spans="1:6" ht="16.5">
      <c r="A522" s="462"/>
      <c r="B522" s="462"/>
      <c r="C522" s="463"/>
      <c r="D522" s="464"/>
      <c r="E522" s="251"/>
      <c r="F522" s="60"/>
    </row>
    <row r="523" spans="1:6" ht="16.5">
      <c r="A523" s="462">
        <v>8</v>
      </c>
      <c r="B523" s="462" t="s">
        <v>169</v>
      </c>
      <c r="C523" s="463" t="s">
        <v>1002</v>
      </c>
      <c r="D523" s="464">
        <v>10</v>
      </c>
      <c r="E523" s="59"/>
      <c r="F523" s="60">
        <f>D523*E523</f>
        <v>0</v>
      </c>
    </row>
    <row r="524" spans="1:6" ht="16.5">
      <c r="A524" s="462"/>
      <c r="B524" s="462"/>
      <c r="C524" s="463"/>
      <c r="D524" s="464"/>
      <c r="E524" s="251"/>
      <c r="F524" s="60"/>
    </row>
    <row r="525" spans="1:6" ht="16.5">
      <c r="A525" s="462">
        <v>9</v>
      </c>
      <c r="B525" s="462" t="s">
        <v>170</v>
      </c>
      <c r="C525" s="463" t="s">
        <v>1002</v>
      </c>
      <c r="D525" s="464">
        <v>12</v>
      </c>
      <c r="E525" s="59"/>
      <c r="F525" s="60">
        <f>D525*E525</f>
        <v>0</v>
      </c>
    </row>
    <row r="526" spans="1:6" ht="16.5">
      <c r="A526" s="462"/>
      <c r="B526" s="462"/>
      <c r="C526" s="463"/>
      <c r="D526" s="464"/>
      <c r="E526" s="251"/>
      <c r="F526" s="60"/>
    </row>
    <row r="527" spans="1:6" ht="16.5">
      <c r="A527" s="462">
        <v>10</v>
      </c>
      <c r="B527" s="462" t="s">
        <v>171</v>
      </c>
      <c r="C527" s="463" t="s">
        <v>4</v>
      </c>
      <c r="D527" s="464">
        <v>60</v>
      </c>
      <c r="E527" s="59"/>
      <c r="F527" s="60">
        <f>D527*E527</f>
        <v>0</v>
      </c>
    </row>
    <row r="528" spans="1:6" ht="16.5">
      <c r="A528" s="462"/>
      <c r="B528" s="462"/>
      <c r="C528" s="463"/>
      <c r="D528" s="464"/>
      <c r="E528" s="251"/>
      <c r="F528" s="60"/>
    </row>
    <row r="529" spans="1:6" ht="16.5">
      <c r="A529" s="462">
        <v>11</v>
      </c>
      <c r="B529" s="462" t="s">
        <v>172</v>
      </c>
      <c r="C529" s="463" t="s">
        <v>4</v>
      </c>
      <c r="D529" s="464">
        <v>60</v>
      </c>
      <c r="E529" s="59"/>
      <c r="F529" s="60">
        <f>D529*E529</f>
        <v>0</v>
      </c>
    </row>
    <row r="530" spans="1:6" ht="16.5">
      <c r="A530" s="462"/>
      <c r="B530" s="462"/>
      <c r="C530" s="463"/>
      <c r="D530" s="464"/>
      <c r="E530" s="251"/>
      <c r="F530" s="60"/>
    </row>
    <row r="531" spans="1:6" ht="16.5">
      <c r="A531" s="462">
        <v>12</v>
      </c>
      <c r="B531" s="462" t="s">
        <v>173</v>
      </c>
      <c r="C531" s="463" t="s">
        <v>4</v>
      </c>
      <c r="D531" s="464">
        <v>40</v>
      </c>
      <c r="E531" s="59"/>
      <c r="F531" s="60">
        <f>D531*E531</f>
        <v>0</v>
      </c>
    </row>
    <row r="532" spans="1:6" ht="16.5">
      <c r="A532" s="462"/>
      <c r="B532" s="462"/>
      <c r="C532" s="463"/>
      <c r="D532" s="464"/>
      <c r="E532" s="251"/>
      <c r="F532" s="60"/>
    </row>
    <row r="533" spans="1:6" ht="16.5">
      <c r="A533" s="462">
        <v>13</v>
      </c>
      <c r="B533" s="462" t="s">
        <v>174</v>
      </c>
      <c r="C533" s="463" t="s">
        <v>4</v>
      </c>
      <c r="D533" s="464">
        <v>40</v>
      </c>
      <c r="E533" s="59"/>
      <c r="F533" s="60">
        <f>D533*E533</f>
        <v>0</v>
      </c>
    </row>
    <row r="534" spans="1:6" ht="16.5">
      <c r="A534" s="462"/>
      <c r="B534" s="462"/>
      <c r="C534" s="463"/>
      <c r="D534" s="464"/>
      <c r="E534" s="251"/>
      <c r="F534" s="60"/>
    </row>
    <row r="535" spans="1:6" ht="16.5">
      <c r="A535" s="462">
        <v>14</v>
      </c>
      <c r="B535" s="462" t="s">
        <v>175</v>
      </c>
      <c r="C535" s="463" t="s">
        <v>4</v>
      </c>
      <c r="D535" s="464">
        <v>48</v>
      </c>
      <c r="E535" s="59"/>
      <c r="F535" s="60">
        <f>D535*E535</f>
        <v>0</v>
      </c>
    </row>
    <row r="536" spans="1:6" ht="16.5">
      <c r="A536" s="462"/>
      <c r="B536" s="462"/>
      <c r="C536" s="463"/>
      <c r="D536" s="464"/>
      <c r="E536" s="251"/>
      <c r="F536" s="60"/>
    </row>
    <row r="537" spans="1:6" ht="16.5">
      <c r="A537" s="462">
        <v>15</v>
      </c>
      <c r="B537" s="462" t="s">
        <v>176</v>
      </c>
      <c r="C537" s="463" t="s">
        <v>4</v>
      </c>
      <c r="D537" s="464">
        <v>50</v>
      </c>
      <c r="E537" s="59"/>
      <c r="F537" s="60">
        <f>D537*E537</f>
        <v>0</v>
      </c>
    </row>
    <row r="538" spans="1:6" ht="16.5">
      <c r="A538" s="462"/>
      <c r="B538" s="462"/>
      <c r="C538" s="463"/>
      <c r="D538" s="464"/>
      <c r="E538" s="251"/>
      <c r="F538" s="60"/>
    </row>
    <row r="539" spans="1:6" ht="16.5">
      <c r="A539" s="462">
        <v>16</v>
      </c>
      <c r="B539" s="462" t="s">
        <v>177</v>
      </c>
      <c r="C539" s="463" t="s">
        <v>1002</v>
      </c>
      <c r="D539" s="464">
        <v>35</v>
      </c>
      <c r="E539" s="59"/>
      <c r="F539" s="60">
        <f>D539*E539</f>
        <v>0</v>
      </c>
    </row>
    <row r="540" spans="1:6" ht="16.5">
      <c r="A540" s="462"/>
      <c r="B540" s="462"/>
      <c r="C540" s="508"/>
      <c r="D540" s="509"/>
      <c r="E540" s="383"/>
      <c r="F540" s="480"/>
    </row>
    <row r="541" spans="1:6" ht="16.5">
      <c r="A541" s="462">
        <v>17</v>
      </c>
      <c r="B541" s="462" t="s">
        <v>570</v>
      </c>
      <c r="C541" s="306"/>
      <c r="D541" s="306"/>
      <c r="E541" s="491"/>
      <c r="F541" s="193"/>
    </row>
    <row r="542" spans="1:6" ht="16.5">
      <c r="A542" s="462"/>
      <c r="B542" s="462" t="s">
        <v>571</v>
      </c>
      <c r="C542" s="463" t="s">
        <v>1002</v>
      </c>
      <c r="D542" s="464">
        <v>2</v>
      </c>
      <c r="E542" s="59"/>
      <c r="F542" s="60">
        <f>D542*E542</f>
        <v>0</v>
      </c>
    </row>
    <row r="543" spans="1:6" ht="16.5">
      <c r="A543" s="462"/>
      <c r="B543" s="462"/>
      <c r="C543" s="463"/>
      <c r="D543" s="464"/>
      <c r="E543" s="251"/>
      <c r="F543" s="60"/>
    </row>
    <row r="544" spans="1:6" ht="16.5">
      <c r="A544" s="462">
        <v>18</v>
      </c>
      <c r="B544" s="462" t="s">
        <v>573</v>
      </c>
      <c r="C544" s="463"/>
      <c r="D544" s="464"/>
      <c r="E544" s="251"/>
      <c r="F544" s="60"/>
    </row>
    <row r="545" spans="1:6" ht="16.5" customHeight="1">
      <c r="A545" s="13"/>
      <c r="B545" s="462" t="s">
        <v>572</v>
      </c>
      <c r="C545" s="463" t="s">
        <v>1002</v>
      </c>
      <c r="D545" s="464">
        <v>5</v>
      </c>
      <c r="E545" s="59"/>
      <c r="F545" s="60">
        <f>D545*E545</f>
        <v>0</v>
      </c>
    </row>
    <row r="546" spans="1:6" ht="16.5">
      <c r="A546" s="462"/>
      <c r="B546" s="462"/>
      <c r="C546" s="463"/>
      <c r="D546" s="464"/>
      <c r="E546" s="251"/>
      <c r="F546" s="60"/>
    </row>
    <row r="547" spans="1:6" ht="16.5">
      <c r="A547" s="462">
        <v>19</v>
      </c>
      <c r="B547" s="462" t="s">
        <v>178</v>
      </c>
      <c r="C547" s="463" t="s">
        <v>665</v>
      </c>
      <c r="D547" s="464">
        <v>20</v>
      </c>
      <c r="E547" s="59"/>
      <c r="F547" s="60">
        <f>D547*E547</f>
        <v>0</v>
      </c>
    </row>
    <row r="548" spans="1:6" ht="16.5">
      <c r="A548" s="462"/>
      <c r="B548" s="462"/>
      <c r="C548" s="463"/>
      <c r="D548" s="464"/>
      <c r="E548" s="251"/>
      <c r="F548" s="60"/>
    </row>
    <row r="549" spans="1:6" ht="16.5">
      <c r="A549" s="462">
        <v>20</v>
      </c>
      <c r="B549" s="467" t="s">
        <v>93</v>
      </c>
      <c r="C549" s="463"/>
      <c r="D549" s="468"/>
      <c r="E549" s="59">
        <f>SUM(F509:F547)</f>
        <v>0</v>
      </c>
      <c r="F549" s="60">
        <f>E549*0.03</f>
        <v>0</v>
      </c>
    </row>
    <row r="550" spans="1:6" ht="16.5">
      <c r="A550" s="461"/>
      <c r="B550" s="467"/>
      <c r="C550" s="463"/>
      <c r="D550" s="468"/>
      <c r="E550" s="465"/>
      <c r="F550" s="466"/>
    </row>
    <row r="551" spans="1:6" ht="16.5">
      <c r="A551" s="469"/>
      <c r="B551" s="470" t="s">
        <v>94</v>
      </c>
      <c r="C551" s="471"/>
      <c r="D551" s="472"/>
      <c r="E551" s="473"/>
      <c r="F551" s="474">
        <f>SUM(F509:F549)</f>
        <v>0</v>
      </c>
    </row>
    <row r="554" ht="17.25" thickBot="1"/>
    <row r="555" spans="2:3" ht="18" thickBot="1" thickTop="1">
      <c r="B555" s="478" t="s">
        <v>818</v>
      </c>
      <c r="C555" s="244"/>
    </row>
    <row r="556" spans="2:6" ht="17.25" thickTop="1">
      <c r="B556" s="246" t="str">
        <f>'Priloga 3'!B6</f>
        <v>I.  SVETILKE</v>
      </c>
      <c r="C556" s="244"/>
      <c r="D556" s="13"/>
      <c r="F556" s="247">
        <f>F86</f>
        <v>0</v>
      </c>
    </row>
    <row r="557" spans="2:6" ht="16.5">
      <c r="B557" s="246" t="str">
        <f>B89</f>
        <v>II. INSTALACIJSKI MATERIAL</v>
      </c>
      <c r="C557" s="244"/>
      <c r="D557" s="13"/>
      <c r="F557" s="247">
        <f>F298</f>
        <v>0</v>
      </c>
    </row>
    <row r="558" spans="2:6" ht="16.5">
      <c r="B558" s="246" t="str">
        <f>B301</f>
        <v>III. RAZDELILNE OMARE</v>
      </c>
      <c r="C558" s="244"/>
      <c r="D558" s="13"/>
      <c r="F558" s="247">
        <f>F368</f>
        <v>0</v>
      </c>
    </row>
    <row r="559" spans="2:6" ht="16.5">
      <c r="B559" s="11" t="str">
        <f>B371</f>
        <v>IV. ŠIBKOTOČNE INSTALACIJE-GSO OMREŽJE</v>
      </c>
      <c r="C559" s="244"/>
      <c r="D559" s="13"/>
      <c r="F559" s="247">
        <f>F448</f>
        <v>0</v>
      </c>
    </row>
    <row r="560" spans="2:6" ht="16.5">
      <c r="B560" s="246" t="str">
        <f>B451</f>
        <v>V. ŠIBKOTOČNE INSTALACIJE-POŽARNO JAVLJANJE</v>
      </c>
      <c r="C560" s="244"/>
      <c r="D560" s="13"/>
      <c r="F560" s="247">
        <f>F501</f>
        <v>0</v>
      </c>
    </row>
    <row r="561" spans="2:6" ht="17.25" thickBot="1">
      <c r="B561" s="246" t="str">
        <f>B504</f>
        <v>VI. STRELOVOD - OZEMLJITVE</v>
      </c>
      <c r="C561" s="244"/>
      <c r="D561" s="13"/>
      <c r="F561" s="247">
        <f>F551</f>
        <v>0</v>
      </c>
    </row>
    <row r="562" spans="2:6" ht="18" thickBot="1" thickTop="1">
      <c r="B562" s="248" t="s">
        <v>95</v>
      </c>
      <c r="C562" s="249"/>
      <c r="D562" s="13"/>
      <c r="F562" s="247">
        <f>SUM(F556:F561)</f>
        <v>0</v>
      </c>
    </row>
    <row r="563" spans="3:4" ht="17.25" thickTop="1">
      <c r="C563" s="14"/>
      <c r="D563" s="479"/>
    </row>
  </sheetData>
  <sheetProtection password="C03C" sheet="1"/>
  <mergeCells count="13">
    <mergeCell ref="B8:F8"/>
    <mergeCell ref="B11:F11"/>
    <mergeCell ref="B12:F12"/>
    <mergeCell ref="B13:F13"/>
    <mergeCell ref="B91:F91"/>
    <mergeCell ref="B303:F303"/>
    <mergeCell ref="B304:F304"/>
    <mergeCell ref="B305:F305"/>
    <mergeCell ref="B506:F506"/>
    <mergeCell ref="B306:F306"/>
    <mergeCell ref="B373:F373"/>
    <mergeCell ref="B374:F374"/>
    <mergeCell ref="B453:F453"/>
  </mergeCells>
  <printOptions/>
  <pageMargins left="0.24" right="0.24" top="0.27" bottom="0.31" header="0" footer="0"/>
  <pageSetup horizontalDpi="600" verticalDpi="600" orientation="portrait" paperSize="9" r:id="rId1"/>
  <rowBreaks count="1" manualBreakCount="1">
    <brk id="5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S&amp;S</dc:creator>
  <cp:keywords/>
  <dc:description/>
  <cp:lastModifiedBy>Tanja</cp:lastModifiedBy>
  <cp:lastPrinted>2009-05-07T06:07:24Z</cp:lastPrinted>
  <dcterms:created xsi:type="dcterms:W3CDTF">1999-05-05T06:22:58Z</dcterms:created>
  <dcterms:modified xsi:type="dcterms:W3CDTF">2009-05-07T06:39:54Z</dcterms:modified>
  <cp:category/>
  <cp:version/>
  <cp:contentType/>
  <cp:contentStatus/>
</cp:coreProperties>
</file>